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0 Proposed Budget" sheetId="1" state="visible" r:id="rId2"/>
  </sheets>
  <definedNames>
    <definedName function="false" hidden="false" localSheetId="0" name="_xlnm.Print_Titles" vbProcedure="false">'2020 Proposed Budget'!$8:$8</definedName>
    <definedName function="false" hidden="false" localSheetId="0" name="_xlnm.Print_Titles" vbProcedure="false">'2020 Proposed Budget'!$8:$8</definedName>
    <definedName function="false" hidden="false" localSheetId="0" name="_xlnm.Print_Titles_0" vbProcedure="false">'2020 Proposed Budget'!$8:$8</definedName>
    <definedName function="false" hidden="false" localSheetId="0" name="_xlnm.Print_Titles_0_0" vbProcedure="false">'2020 Proposed Budget'!$8:$8</definedName>
    <definedName function="false" hidden="false" localSheetId="0" name="_xlnm.Print_Titles_0_0_0" vbProcedure="false">'2020 Proposed Budget'!$8:$8</definedName>
    <definedName function="false" hidden="false" localSheetId="0" name="_xlnm.Print_Titles_0_0_0_0" vbProcedure="false">'2020 Proposed Budget'!$8:$8</definedName>
    <definedName function="false" hidden="false" localSheetId="0" name="_xlnm.Print_Titles_0_0_0_0_0" vbProcedure="false">'2020 Proposed Budget'!$8:$8</definedName>
    <definedName function="false" hidden="false" localSheetId="0" name="_xlnm.Print_Titles_0_0_0_0_0_0" vbProcedure="false">'2020 Proposed Budget'!$8:$8</definedName>
    <definedName function="false" hidden="false" localSheetId="0" name="_xlnm.Print_Titles_0_0_0_0_0_0_0" vbProcedure="false">'2020 Proposed Budget'!$8:$8</definedName>
    <definedName function="false" hidden="false" localSheetId="0" name="_xlnm.Print_Titles_0_0_0_0_0_0_0_0" vbProcedure="false">'2020 Proposed Budget'!$8:$8</definedName>
    <definedName function="false" hidden="false" localSheetId="0" name="_xlnm.Print_Titles_0_0_0_0_0_0_0_0_0" vbProcedure="false">'2020 Proposed Budget'!$8:$8</definedName>
    <definedName function="false" hidden="false" localSheetId="0" name="_xlnm.Print_Titles_0_0_0_0_0_0_0_0_0_0" vbProcedure="false">'2020 Proposed Budget'!$8:$8</definedName>
    <definedName function="false" hidden="false" localSheetId="0" name="_xlnm.Print_Titles_0_0_0_0_0_0_0_0_0_0_0" vbProcedure="false">'2020 Proposed Budget'!$8:$8</definedName>
    <definedName function="false" hidden="false" localSheetId="0" name="_xlnm.Print_Titles_0_0_0_0_0_0_0_0_0_0_0_0" vbProcedure="false">'2020 Proposed Budget'!$8:$8</definedName>
    <definedName function="false" hidden="false" localSheetId="0" name="_xlnm.Print_Titles_0_0_0_0_0_0_0_0_0_0_0_0_0" vbProcedure="false">'2020 Proposed Budget'!$8:$8</definedName>
    <definedName function="false" hidden="false" localSheetId="0" name="_xlnm.Print_Titles_0_0_0_0_0_0_0_0_0_0_0_0_0_0" vbProcedure="false">'2020 Proposed Budget'!$8:$8</definedName>
    <definedName function="false" hidden="false" localSheetId="0" name="_xlnm.Print_Titles_0_0_0_0_0_0_0_0_0_0_0_0_0_0_0" vbProcedure="false">'2020 Proposed Budget'!$8:$8</definedName>
    <definedName function="false" hidden="false" localSheetId="0" name="_xlnm.Print_Titles_0_0_0_0_0_0_0_0_0_0_0_0_0_0_0_0" vbProcedure="false">'2020 Proposed Budget'!$8:$8</definedName>
    <definedName function="false" hidden="false" localSheetId="0" name="_xlnm.Print_Titles_0_0_0_0_0_0_0_0_0_0_0_0_0_0_0_0_0" vbProcedure="false">'2020 Proposed Budget'!$8:$8</definedName>
    <definedName function="false" hidden="false" localSheetId="0" name="_xlnm.Print_Titles_0_0_0_0_0_0_0_0_0_0_0_0_0_0_0_0_0_0" vbProcedure="false">'2020 Proposed Budget'!$8:$8</definedName>
    <definedName function="false" hidden="false" localSheetId="0" name="_xlnm.Print_Titles_0_0_0_0_0_0_0_0_0_0_0_0_0_0_0_0_0_0_0" vbProcedure="false">'2020 Proposed Budget'!$8:$8</definedName>
    <definedName function="false" hidden="false" localSheetId="0" name="_xlnm.Print_Titles_0_0_0_0_0_0_0_0_0_0_0_0_0_0_0_0_0_0_0_0" vbProcedure="false">'2020 Proposed Budget'!$8:$8</definedName>
    <definedName function="false" hidden="false" localSheetId="0" name="_xlnm.Print_Titles_0_0_0_0_0_0_0_0_0_0_0_0_0_0_0_0_0_0_0_0_0" vbProcedure="false">'2020 Proposed Budget'!$8:$8</definedName>
    <definedName function="false" hidden="false" localSheetId="0" name="_xlnm.Print_Titles_0_0_0_0_0_0_0_0_0_0_0_0_0_0_0_0_0_0_0_0_0_0" vbProcedure="false">'2020 Proposed Budget'!$8:$8</definedName>
    <definedName function="false" hidden="false" localSheetId="0" name="_xlnm.Print_Titles_0_0_0_0_0_0_0_0_0_0_0_0_0_0_0_0_0_0_0_0_0_0_0" vbProcedure="false">'2020 Proposed Budget'!$8:$8</definedName>
    <definedName function="false" hidden="false" localSheetId="0" name="_xlnm.Print_Titles_0_0_0_0_0_0_0_0_0_0_0_0_0_0_0_0_0_0_0_0_0_0_0_0" vbProcedure="false">'2020 Proposed Budget'!$8:$8</definedName>
    <definedName function="false" hidden="false" localSheetId="0" name="_xlnm.Print_Titles_0_0_0_0_0_0_0_0_0_0_0_0_0_0_0_0_0_0_0_0_0_0_0_0_0" vbProcedure="false">'2020 Proposed Budget'!$8:$8</definedName>
    <definedName function="false" hidden="false" localSheetId="0" name="_xlnm.Print_Titles_0_0_0_0_0_0_0_0_0_0_0_0_0_0_0_0_0_0_0_0_0_0_0_0_0_0" vbProcedure="false">'2020 Proposed Budget'!$8:$8</definedName>
    <definedName function="false" hidden="false" localSheetId="0" name="_xlnm.Print_Titles_0_0_0_0_0_0_0_0_0_0_0_0_0_0_0_0_0_0_0_0_0_0_0_0_0_0_0" vbProcedure="false">'2020 Proposed Budget'!$8:$8</definedName>
    <definedName function="false" hidden="false" localSheetId="0" name="_xlnm.Print_Titles_0_0_0_0_0_0_0_0_0_0_0_0_0_0_0_0_0_0_0_0_0_0_0_0_0_0_0_0" vbProcedure="false">'2020 Proposed Budget'!$8:$8</definedName>
    <definedName function="false" hidden="false" localSheetId="0" name="_xlnm.Print_Titles_0_0_0_0_0_0_0_0_0_0_0_0_0_0_0_0_0_0_0_0_0_0_0_0_0_0_0_0_0" vbProcedure="false">'2020 Proposed Budget'!$8:$8</definedName>
    <definedName function="false" hidden="false" localSheetId="0" name="_xlnm.Print_Titles_0_0_0_0_0_0_0_0_0_0_0_0_0_0_0_0_0_0_0_0_0_0_0_0_0_0_0_0_0_0" vbProcedure="false">'2020 Proposed Budget'!$8:$8</definedName>
    <definedName function="false" hidden="false" localSheetId="0" name="_xlnm.Print_Titles_0_0_0_0_0_0_0_0_0_0_0_0_0_0_0_0_0_0_0_0_0_0_0_0_0_0_0_0_0_0_0" vbProcedure="false">'2020 Proposed Budget'!$8:$8</definedName>
    <definedName function="false" hidden="false" localSheetId="0" name="_xlnm.Print_Titles_0_0_0_0_0_0_0_0_0_0_0_0_0_0_0_0_0_0_0_0_0_0_0_0_0_0_0_0_0_0_0_0" vbProcedure="false">'2020 Proposed Budget'!$8:$8</definedName>
    <definedName function="false" hidden="false" localSheetId="0" name="_xlnm.Print_Titles_0_0_0_0_0_0_0_0_0_0_0_0_0_0_0_0_0_0_0_0_0_0_0_0_0_0_0_0_0_0_0_0_0" vbProcedure="false">'2020 Proposed Budget'!$8:$8</definedName>
    <definedName function="false" hidden="false" localSheetId="0" name="_xlnm.Print_Titles_0_0_0_0_0_0_0_0_0_0_0_0_0_0_0_0_0_0_0_0_0_0_0_0_0_0_0_0_0_0_0_0_0_0" vbProcedure="false">'2020 Proposed Budget'!$8:$8</definedName>
    <definedName function="false" hidden="false" localSheetId="0" name="_xlnm.Print_Titles_0_0_0_0_0_0_0_0_0_0_0_0_0_0_0_0_0_0_0_0_0_0_0_0_0_0_0_0_0_0_0_0_0_0_0" vbProcedure="false">'2020 Proposed Budget'!$8:$8</definedName>
    <definedName function="false" hidden="false" localSheetId="0" name="_xlnm.Print_Titles_0_0_0_0_0_0_0_0_0_0_0_0_0_0_0_0_0_0_0_0_0_0_0_0_0_0_0_0_0_0_0_0_0_0_0_0" vbProcedure="false">'2020 Proposed Budget'!$8:$8</definedName>
    <definedName function="false" hidden="false" localSheetId="0" name="_xlnm.Print_Titles_0_0_0_0_0_0_0_0_0_0_0_0_0_0_0_0_0_0_0_0_0_0_0_0_0_0_0_0_0_0_0_0_0_0_0_0_0" vbProcedure="false">'2020 Proposed Budget'!$8:$8</definedName>
    <definedName function="false" hidden="false" localSheetId="0" name="_xlnm.Print_Titles_0_0_0_0_0_0_0_0_0_0_0_0_0_0_0_0_0_0_0_0_0_0_0_0_0_0_0_0_0_0_0_0_0_0_0_0_0_0" vbProcedure="false">'2020 Proposed Budget'!$8:$8</definedName>
    <definedName function="false" hidden="false" localSheetId="0" name="_xlnm.Print_Titles_0_0_0_0_0_0_0_0_0_0_0_0_0_0_0_0_0_0_0_0_0_0_0_0_0_0_0_0_0_0_0_0_0_0_0_0_0_0_0" vbProcedure="false">'2020 Proposed Budget'!$8:$8</definedName>
    <definedName function="false" hidden="false" localSheetId="0" name="_xlnm.Print_Titles_0_0_0_0_0_0_0_0_0_0_0_0_0_0_0_0_0_0_0_0_0_0_0_0_0_0_0_0_0_0_0_0_0_0_0_0_0_0_0_0" vbProcedure="false">'2020 Proposed Budget'!$8:$8</definedName>
    <definedName function="false" hidden="false" localSheetId="0" name="_xlnm.Print_Titles_0_0_0_0_0_0_0_0_0_0_0_0_0_0_0_0_0_0_0_0_0_0_0_0_0_0_0_0_0_0_0_0_0_0_0_0_0_0_0_0_0" vbProcedure="false">'2020 Proposed Budget'!$8:$8</definedName>
    <definedName function="false" hidden="false" localSheetId="0" name="_xlnm.Print_Titles_0_0_0_0_0_0_0_0_0_0_0_0_0_0_0_0_0_0_0_0_0_0_0_0_0_0_0_0_0_0_0_0_0_0_0_0_0_0_0_0_0_0" vbProcedure="false">'2020 Proposed Budget'!$8:$8</definedName>
    <definedName function="false" hidden="false" localSheetId="0" name="_xlnm.Print_Titles_0_0_0_0_0_0_0_0_0_0_0_0_0_0_0_0_0_0_0_0_0_0_0_0_0_0_0_0_0_0_0_0_0_0_0_0_0_0_0_0_0_0_0" vbProcedure="false">'2020 Proposed Budget'!$8:$8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<sst xmlns="http://schemas.openxmlformats.org/spreadsheetml/2006/main" count="688" uniqueCount="569">
  <si>
    <t xml:space="preserve">Fund</t>
  </si>
  <si>
    <t xml:space="preserve">Appropriation 2021</t>
  </si>
  <si>
    <t xml:space="preserve">Less Estimated Revenues</t>
  </si>
  <si>
    <t xml:space="preserve">Less Fund Balance &amp; Appropriated Reserves</t>
  </si>
  <si>
    <t xml:space="preserve">Tax required using specified fund balance</t>
  </si>
  <si>
    <t xml:space="preserve">Taxable Assessed Value</t>
  </si>
  <si>
    <t xml:space="preserve">2021 Tax Rate per Thousand</t>
  </si>
  <si>
    <t xml:space="preserve">2020 Tax Rate per Thousand</t>
  </si>
  <si>
    <t xml:space="preserve">Tax Increase Percent</t>
  </si>
  <si>
    <t xml:space="preserve">General Town-wide</t>
  </si>
  <si>
    <t xml:space="preserve">Highway Town-wide</t>
  </si>
  <si>
    <t xml:space="preserve">Fire Contract </t>
  </si>
  <si>
    <t xml:space="preserve">Total</t>
  </si>
  <si>
    <t xml:space="preserve">Over/Under Tax Cap</t>
  </si>
  <si>
    <t xml:space="preserve">Some roles: Cost of Living</t>
  </si>
  <si>
    <t xml:space="preserve">2%</t>
  </si>
  <si>
    <t xml:space="preserve">
</t>
  </si>
  <si>
    <t xml:space="preserve">Actual 2018</t>
  </si>
  <si>
    <t xml:space="preserve">Actual 2019</t>
  </si>
  <si>
    <t xml:space="preserve">Budget 2020</t>
  </si>
  <si>
    <t xml:space="preserve">Amended Budget 2020</t>
  </si>
  <si>
    <t xml:space="preserve">Actual YTD 9/15/2020</t>
  </si>
  <si>
    <t xml:space="preserve">Preliminary 2021 Budget</t>
  </si>
  <si>
    <t xml:space="preserve">Account</t>
  </si>
  <si>
    <t xml:space="preserve">Change</t>
  </si>
  <si>
    <t xml:space="preserve">Appropriations - General Town-wide Account</t>
  </si>
  <si>
    <t xml:space="preserve">Legislative</t>
  </si>
  <si>
    <t xml:space="preserve">Personal Services</t>
  </si>
  <si>
    <t xml:space="preserve">A1010.1</t>
  </si>
  <si>
    <t xml:space="preserve">Grant Writer P.S.</t>
  </si>
  <si>
    <t xml:space="preserve">A1010.11</t>
  </si>
  <si>
    <t xml:space="preserve">Contractual Expenses</t>
  </si>
  <si>
    <t xml:space="preserve">A1010.4</t>
  </si>
  <si>
    <t xml:space="preserve">Grant Writer C/E</t>
  </si>
  <si>
    <t xml:space="preserve">A1010.41</t>
  </si>
  <si>
    <t xml:space="preserve">TOTAL</t>
  </si>
  <si>
    <t xml:space="preserve">Municipal Court</t>
  </si>
  <si>
    <t xml:space="preserve">Justices P.S</t>
  </si>
  <si>
    <t xml:space="preserve">A1110.1</t>
  </si>
  <si>
    <t xml:space="preserve">Court Clerk P.S.</t>
  </si>
  <si>
    <t xml:space="preserve">A1110.11</t>
  </si>
  <si>
    <t xml:space="preserve">Equipment</t>
  </si>
  <si>
    <t xml:space="preserve">A1110.2</t>
  </si>
  <si>
    <t xml:space="preserve">A1110.4</t>
  </si>
  <si>
    <t xml:space="preserve">Supervisor</t>
  </si>
  <si>
    <t xml:space="preserve">A1220.1</t>
  </si>
  <si>
    <t xml:space="preserve">Confidential Secretary</t>
  </si>
  <si>
    <t xml:space="preserve">A1220.12</t>
  </si>
  <si>
    <t xml:space="preserve">Longevity</t>
  </si>
  <si>
    <t xml:space="preserve">A1220.11</t>
  </si>
  <si>
    <t xml:space="preserve">A1220.2</t>
  </si>
  <si>
    <t xml:space="preserve">Software Support</t>
  </si>
  <si>
    <t xml:space="preserve">A1220.21</t>
  </si>
  <si>
    <t xml:space="preserve">A1220.4</t>
  </si>
  <si>
    <t xml:space="preserve">Independent Audit </t>
  </si>
  <si>
    <t xml:space="preserve">Bookkeeper to Sup</t>
  </si>
  <si>
    <t xml:space="preserve">A1320.1</t>
  </si>
  <si>
    <t xml:space="preserve">A1320.4</t>
  </si>
  <si>
    <t xml:space="preserve">Budget</t>
  </si>
  <si>
    <t xml:space="preserve">A1340.1</t>
  </si>
  <si>
    <t xml:space="preserve">A1340.2</t>
  </si>
  <si>
    <t xml:space="preserve">A1340.4</t>
  </si>
  <si>
    <t xml:space="preserve">Assessment</t>
  </si>
  <si>
    <t xml:space="preserve">Assessor Personal Services</t>
  </si>
  <si>
    <t xml:space="preserve">A1355.1</t>
  </si>
  <si>
    <t xml:space="preserve">Assessment Review Board P.S.</t>
  </si>
  <si>
    <t xml:space="preserve">A1355.11</t>
  </si>
  <si>
    <t xml:space="preserve">Data Collector</t>
  </si>
  <si>
    <t xml:space="preserve">A1355.12</t>
  </si>
  <si>
    <t xml:space="preserve">Assessor Clerk P.S.</t>
  </si>
  <si>
    <t xml:space="preserve">A1355.13</t>
  </si>
  <si>
    <t xml:space="preserve">A1355.2</t>
  </si>
  <si>
    <t xml:space="preserve">A1355.4</t>
  </si>
  <si>
    <t xml:space="preserve">Assessment Review Board C/E</t>
  </si>
  <si>
    <t xml:space="preserve">A1355.41</t>
  </si>
  <si>
    <t xml:space="preserve">Town Clerk</t>
  </si>
  <si>
    <t xml:space="preserve">A1410.1</t>
  </si>
  <si>
    <t xml:space="preserve">Deputy Town Clerk P.S.</t>
  </si>
  <si>
    <t xml:space="preserve">A1410.11</t>
  </si>
  <si>
    <t xml:space="preserve">A1410.12</t>
  </si>
  <si>
    <t xml:space="preserve">A1410.2</t>
  </si>
  <si>
    <t xml:space="preserve">A1410.4</t>
  </si>
  <si>
    <t xml:space="preserve">Attorney </t>
  </si>
  <si>
    <t xml:space="preserve">A1420.4</t>
  </si>
  <si>
    <t xml:space="preserve">Personnel</t>
  </si>
  <si>
    <t xml:space="preserve">Sewage Study Clerks P.S.</t>
  </si>
  <si>
    <t xml:space="preserve">A1430.1</t>
  </si>
  <si>
    <t xml:space="preserve">Personnel Study C/E</t>
  </si>
  <si>
    <t xml:space="preserve">A1430.4</t>
  </si>
  <si>
    <t xml:space="preserve">Engineers</t>
  </si>
  <si>
    <t xml:space="preserve">A1440.4</t>
  </si>
  <si>
    <t xml:space="preserve">Sewage Study</t>
  </si>
  <si>
    <t xml:space="preserve">A1440.41</t>
  </si>
  <si>
    <t xml:space="preserve">Elections </t>
  </si>
  <si>
    <t xml:space="preserve">A1450.4</t>
  </si>
  <si>
    <t xml:space="preserve">Oper. Plant/Buildings</t>
  </si>
  <si>
    <t xml:space="preserve">Webmaster Personal</t>
  </si>
  <si>
    <t xml:space="preserve">A1610.1</t>
  </si>
  <si>
    <t xml:space="preserve">A1620.1</t>
  </si>
  <si>
    <t xml:space="preserve">Golf Course Cleaner</t>
  </si>
  <si>
    <t xml:space="preserve">A1620.11</t>
  </si>
  <si>
    <t xml:space="preserve">A1620.2</t>
  </si>
  <si>
    <t xml:space="preserve">A1620.4</t>
  </si>
  <si>
    <t xml:space="preserve">Multi-Seasonal Park</t>
  </si>
  <si>
    <t xml:space="preserve">A1620.41</t>
  </si>
  <si>
    <t xml:space="preserve">Golf Course Bldg. C/E</t>
  </si>
  <si>
    <t xml:space="preserve">A1620.42</t>
  </si>
  <si>
    <t xml:space="preserve">Sherman Bldgs.</t>
  </si>
  <si>
    <t xml:space="preserve">A1620.43</t>
  </si>
  <si>
    <t xml:space="preserve">Central Communication Sys.</t>
  </si>
  <si>
    <t xml:space="preserve">A1660.4</t>
  </si>
  <si>
    <t xml:space="preserve">Central Printing and Mailing</t>
  </si>
  <si>
    <t xml:space="preserve">A1670.4</t>
  </si>
  <si>
    <t xml:space="preserve">Golf Course C/E</t>
  </si>
  <si>
    <t xml:space="preserve">A1670.41</t>
  </si>
  <si>
    <t xml:space="preserve">Special Items</t>
  </si>
  <si>
    <t xml:space="preserve">Unallocated Insur Contractual Expenses</t>
  </si>
  <si>
    <t xml:space="preserve">A1910.4</t>
  </si>
  <si>
    <t xml:space="preserve">Golf Course Unallocated Insur C/E</t>
  </si>
  <si>
    <t xml:space="preserve">A1910.41</t>
  </si>
  <si>
    <t xml:space="preserve">Munic Assoc Dues Contractual Expenses</t>
  </si>
  <si>
    <t xml:space="preserve">A1920.4</t>
  </si>
  <si>
    <t xml:space="preserve">Judgments &amp; Claims</t>
  </si>
  <si>
    <t xml:space="preserve">A1930.4</t>
  </si>
  <si>
    <t xml:space="preserve">Purchase of land</t>
  </si>
  <si>
    <t xml:space="preserve">A1940.4</t>
  </si>
  <si>
    <t xml:space="preserve">Taxes &amp; Assessments on Prop</t>
  </si>
  <si>
    <t xml:space="preserve">A1950.4</t>
  </si>
  <si>
    <t xml:space="preserve">Contingency Acct</t>
  </si>
  <si>
    <t xml:space="preserve">A1990.4</t>
  </si>
  <si>
    <t xml:space="preserve">TOTAL GENERAL GOVERNMENT</t>
  </si>
  <si>
    <t xml:space="preserve">PUBLIC SAFETY ADMIN.</t>
  </si>
  <si>
    <t xml:space="preserve">Police</t>
  </si>
  <si>
    <t xml:space="preserve">A3120.4</t>
  </si>
  <si>
    <t xml:space="preserve">Traffic Control</t>
  </si>
  <si>
    <t xml:space="preserve">A3310.4</t>
  </si>
  <si>
    <t xml:space="preserve">Control of Dogs</t>
  </si>
  <si>
    <t xml:space="preserve">A3510.1</t>
  </si>
  <si>
    <t xml:space="preserve">A3510.2</t>
  </si>
  <si>
    <t xml:space="preserve">A3510.4</t>
  </si>
  <si>
    <t xml:space="preserve">Humane</t>
  </si>
  <si>
    <t xml:space="preserve">Humane Contract</t>
  </si>
  <si>
    <t xml:space="preserve">A3520.4</t>
  </si>
  <si>
    <t xml:space="preserve">Board of Ethics (BOE)</t>
  </si>
  <si>
    <t xml:space="preserve">Examining BD Contractual Expenses</t>
  </si>
  <si>
    <t xml:space="preserve">A3610.4</t>
  </si>
  <si>
    <t xml:space="preserve">Safety Inspections</t>
  </si>
  <si>
    <t xml:space="preserve">Code Enforcement Personal Services</t>
  </si>
  <si>
    <t xml:space="preserve">A3620.1</t>
  </si>
  <si>
    <t xml:space="preserve">Code Clerk P.S.</t>
  </si>
  <si>
    <t xml:space="preserve">A3620.11</t>
  </si>
  <si>
    <t xml:space="preserve">Code Enforcement Assistant</t>
  </si>
  <si>
    <t xml:space="preserve">A3620.12</t>
  </si>
  <si>
    <t xml:space="preserve">A3620.2</t>
  </si>
  <si>
    <t xml:space="preserve">A3620.4</t>
  </si>
  <si>
    <t xml:space="preserve">Total Safety Inspections</t>
  </si>
  <si>
    <t xml:space="preserve">Demolition Unsafe Buildings</t>
  </si>
  <si>
    <t xml:space="preserve">A3650.4</t>
  </si>
  <si>
    <t xml:space="preserve">Board of Health</t>
  </si>
  <si>
    <t xml:space="preserve">A4010.1</t>
  </si>
  <si>
    <t xml:space="preserve">A4010.4</t>
  </si>
  <si>
    <t xml:space="preserve">Total Board of Health</t>
  </si>
  <si>
    <t xml:space="preserve">Registrar of Vital Statistics</t>
  </si>
  <si>
    <t xml:space="preserve">A4020.1</t>
  </si>
  <si>
    <t xml:space="preserve">Records Management P.S.</t>
  </si>
  <si>
    <t xml:space="preserve">A4020.11</t>
  </si>
  <si>
    <t xml:space="preserve">Records Management Equip.</t>
  </si>
  <si>
    <t xml:space="preserve">A4020.21</t>
  </si>
  <si>
    <t xml:space="preserve">Records Management C/E</t>
  </si>
  <si>
    <t xml:space="preserve">A4020.41</t>
  </si>
  <si>
    <t xml:space="preserve">Public Health Other</t>
  </si>
  <si>
    <t xml:space="preserve">BTI Personal Services</t>
  </si>
  <si>
    <t xml:space="preserve">A4050.1</t>
  </si>
  <si>
    <t xml:space="preserve">BTI Tech's Personal Service</t>
  </si>
  <si>
    <t xml:space="preserve">A4050.11</t>
  </si>
  <si>
    <t xml:space="preserve">BTI Contractual Expenses</t>
  </si>
  <si>
    <t xml:space="preserve">A4050.4</t>
  </si>
  <si>
    <t xml:space="preserve">Public Health Navigation C/E</t>
  </si>
  <si>
    <t xml:space="preserve">A4050.41</t>
  </si>
  <si>
    <t xml:space="preserve">Ambulance</t>
  </si>
  <si>
    <t xml:space="preserve">Contractual Expense</t>
  </si>
  <si>
    <t xml:space="preserve">A4540.4</t>
  </si>
  <si>
    <t xml:space="preserve">Medical Center &amp;/or Physician</t>
  </si>
  <si>
    <t xml:space="preserve">Health Center/ Nurse P.S.</t>
  </si>
  <si>
    <t xml:space="preserve">A4560.1</t>
  </si>
  <si>
    <t xml:space="preserve">Clinic/Physician C/E</t>
  </si>
  <si>
    <t xml:space="preserve">A4560.4</t>
  </si>
  <si>
    <t xml:space="preserve">TOTAL PUBLIC SAFETY</t>
  </si>
  <si>
    <t xml:space="preserve">Highway </t>
  </si>
  <si>
    <t xml:space="preserve">Superintendent of Highways</t>
  </si>
  <si>
    <t xml:space="preserve">A5010.1</t>
  </si>
  <si>
    <t xml:space="preserve">Deputy Superintendent</t>
  </si>
  <si>
    <t xml:space="preserve">A5010.11</t>
  </si>
  <si>
    <t xml:space="preserve">Highway Secretary P.S.</t>
  </si>
  <si>
    <t xml:space="preserve">A5010.12</t>
  </si>
  <si>
    <t xml:space="preserve">A5010.2</t>
  </si>
  <si>
    <t xml:space="preserve">A5010.4</t>
  </si>
  <si>
    <t xml:space="preserve">Garage</t>
  </si>
  <si>
    <t xml:space="preserve">A5132.4</t>
  </si>
  <si>
    <t xml:space="preserve">Street Lighting</t>
  </si>
  <si>
    <t xml:space="preserve">A5182.4</t>
  </si>
  <si>
    <t xml:space="preserve">Transportation</t>
  </si>
  <si>
    <t xml:space="preserve">Bus Transit Contractual Expenses</t>
  </si>
  <si>
    <t xml:space="preserve">A5680.4</t>
  </si>
  <si>
    <t xml:space="preserve">Total  Highway</t>
  </si>
  <si>
    <t xml:space="preserve">Economic Assistance &amp; Opportunity</t>
  </si>
  <si>
    <t xml:space="preserve">Publicity</t>
  </si>
  <si>
    <t xml:space="preserve">A6410.4</t>
  </si>
  <si>
    <t xml:space="preserve">Golf Course Publicity</t>
  </si>
  <si>
    <t xml:space="preserve">A6410.41</t>
  </si>
  <si>
    <t xml:space="preserve">Ads/ Tourism</t>
  </si>
  <si>
    <t xml:space="preserve">A6410.42</t>
  </si>
  <si>
    <t xml:space="preserve">Sherman's</t>
  </si>
  <si>
    <t xml:space="preserve">A6410.43</t>
  </si>
  <si>
    <t xml:space="preserve">Veterans Services </t>
  </si>
  <si>
    <t xml:space="preserve">A6510.4</t>
  </si>
  <si>
    <t xml:space="preserve">Programs Aging </t>
  </si>
  <si>
    <t xml:space="preserve">Programs for the Aging</t>
  </si>
  <si>
    <t xml:space="preserve">A6772.4</t>
  </si>
  <si>
    <t xml:space="preserve">TOTAL Economic Assistance &amp; Opportunity</t>
  </si>
  <si>
    <t xml:space="preserve">CULTURE-RECREATION</t>
  </si>
  <si>
    <t xml:space="preserve">Recreation Projects</t>
  </si>
  <si>
    <t xml:space="preserve">Recreation Trail P/S</t>
  </si>
  <si>
    <t xml:space="preserve">A7145.1</t>
  </si>
  <si>
    <t xml:space="preserve">Recreation Trail Manager</t>
  </si>
  <si>
    <t xml:space="preserve">A7145.2</t>
  </si>
  <si>
    <t xml:space="preserve">Recreation Trail C/E</t>
  </si>
  <si>
    <t xml:space="preserve">A7145.4</t>
  </si>
  <si>
    <t xml:space="preserve">Special Recreation Facilities</t>
  </si>
  <si>
    <t xml:space="preserve">A7180.1</t>
  </si>
  <si>
    <t xml:space="preserve">A7180.12</t>
  </si>
  <si>
    <t xml:space="preserve">A7180.2</t>
  </si>
  <si>
    <t xml:space="preserve">A7180.4</t>
  </si>
  <si>
    <t xml:space="preserve">Port-A-John</t>
  </si>
  <si>
    <t xml:space="preserve">A7180.41</t>
  </si>
  <si>
    <t xml:space="preserve">Youth Services</t>
  </si>
  <si>
    <t xml:space="preserve">Youth Programs Personal Services</t>
  </si>
  <si>
    <t xml:space="preserve">A7310.1</t>
  </si>
  <si>
    <t xml:space="preserve">A7310.2</t>
  </si>
  <si>
    <t xml:space="preserve">Youth Recreation C/E</t>
  </si>
  <si>
    <t xml:space="preserve">A7310.41</t>
  </si>
  <si>
    <t xml:space="preserve">Youth Education C/E</t>
  </si>
  <si>
    <t xml:space="preserve">A7310.42</t>
  </si>
  <si>
    <t xml:space="preserve">Library</t>
  </si>
  <si>
    <t xml:space="preserve">A7410.4</t>
  </si>
  <si>
    <t xml:space="preserve">Museum</t>
  </si>
  <si>
    <t xml:space="preserve">A7450.4</t>
  </si>
  <si>
    <t xml:space="preserve">Historian</t>
  </si>
  <si>
    <t xml:space="preserve">A7510.1</t>
  </si>
  <si>
    <t xml:space="preserve">A7510.4</t>
  </si>
  <si>
    <t xml:space="preserve">Celebrations</t>
  </si>
  <si>
    <t xml:space="preserve">PLRT Contractual Expenses</t>
  </si>
  <si>
    <t xml:space="preserve">A7550.4</t>
  </si>
  <si>
    <t xml:space="preserve">TOTAL Culture-Recreation</t>
  </si>
  <si>
    <t xml:space="preserve">HOME &amp; COMMUNITY SERVICES</t>
  </si>
  <si>
    <t xml:space="preserve">Zoning</t>
  </si>
  <si>
    <t xml:space="preserve">Zoning Clerk</t>
  </si>
  <si>
    <t xml:space="preserve">A8010.1</t>
  </si>
  <si>
    <t xml:space="preserve">A8010.4</t>
  </si>
  <si>
    <t xml:space="preserve">Planning Board</t>
  </si>
  <si>
    <t xml:space="preserve">Planning Clerk Personal Service</t>
  </si>
  <si>
    <t xml:space="preserve">A8020.1</t>
  </si>
  <si>
    <t xml:space="preserve">A8020.2</t>
  </si>
  <si>
    <t xml:space="preserve">A8020.4</t>
  </si>
  <si>
    <t xml:space="preserve">Comprehensive Plan</t>
  </si>
  <si>
    <t xml:space="preserve">A8020.41</t>
  </si>
  <si>
    <t xml:space="preserve">Environmental Control</t>
  </si>
  <si>
    <t xml:space="preserve">Boat Wash Personal Service</t>
  </si>
  <si>
    <t xml:space="preserve">A8090.1</t>
  </si>
  <si>
    <t xml:space="preserve">Stewards Personal Service</t>
  </si>
  <si>
    <t xml:space="preserve">A8090.11</t>
  </si>
  <si>
    <t xml:space="preserve">Boat Wash/Stewards  Coordinator</t>
  </si>
  <si>
    <t xml:space="preserve">A8090.14</t>
  </si>
  <si>
    <t xml:space="preserve">WEED divers/tenders</t>
  </si>
  <si>
    <t xml:space="preserve">A8090.12</t>
  </si>
  <si>
    <t xml:space="preserve">WEED Director </t>
  </si>
  <si>
    <t xml:space="preserve">A8090.13</t>
  </si>
  <si>
    <t xml:space="preserve">WEED Equipment</t>
  </si>
  <si>
    <t xml:space="preserve">A8090.2</t>
  </si>
  <si>
    <t xml:space="preserve">Boat Wash/Stewards C/E</t>
  </si>
  <si>
    <t xml:space="preserve">A8090.4</t>
  </si>
  <si>
    <t xml:space="preserve">WEED Control C/E</t>
  </si>
  <si>
    <t xml:space="preserve">A8090.41</t>
  </si>
  <si>
    <t xml:space="preserve">BOAT WASH/STEWARD SUBTOTAL</t>
  </si>
  <si>
    <t xml:space="preserve">WEEDS SUBTOTAL</t>
  </si>
  <si>
    <t xml:space="preserve">TOTAL Environmental Control</t>
  </si>
  <si>
    <t xml:space="preserve">Refuse and Garbage</t>
  </si>
  <si>
    <t xml:space="preserve">Garbage Removal Personal Service</t>
  </si>
  <si>
    <t xml:space="preserve">A8160.1</t>
  </si>
  <si>
    <t xml:space="preserve">A8160.2</t>
  </si>
  <si>
    <t xml:space="preserve">A8160.4</t>
  </si>
  <si>
    <t xml:space="preserve">Landfill Testing C/E</t>
  </si>
  <si>
    <t xml:space="preserve">A8160.41</t>
  </si>
  <si>
    <t xml:space="preserve">Fish and Game</t>
  </si>
  <si>
    <t xml:space="preserve">PLRT Fish stocking</t>
  </si>
  <si>
    <t xml:space="preserve">A8720.4</t>
  </si>
  <si>
    <t xml:space="preserve">Cemeteries</t>
  </si>
  <si>
    <t xml:space="preserve">A8810.4</t>
  </si>
  <si>
    <t xml:space="preserve">Community Services</t>
  </si>
  <si>
    <t xml:space="preserve">Timber Sales C/E</t>
  </si>
  <si>
    <t xml:space="preserve">A8989.4</t>
  </si>
  <si>
    <t xml:space="preserve">Nick Stoner Trails Maintenance</t>
  </si>
  <si>
    <t xml:space="preserve">A8989.41</t>
  </si>
  <si>
    <t xml:space="preserve">NYS DEC Contribution</t>
  </si>
  <si>
    <t xml:space="preserve">A8989.42</t>
  </si>
  <si>
    <t xml:space="preserve">TOTAL </t>
  </si>
  <si>
    <t xml:space="preserve">TOTAL Home &amp; Community Services</t>
  </si>
  <si>
    <t xml:space="preserve">UNDISTRIBUTED</t>
  </si>
  <si>
    <t xml:space="preserve">State Retirement</t>
  </si>
  <si>
    <t xml:space="preserve">A9010.8</t>
  </si>
  <si>
    <t xml:space="preserve">Social Security/Medcr</t>
  </si>
  <si>
    <t xml:space="preserve">A9030.8</t>
  </si>
  <si>
    <t xml:space="preserve">Worker's Compensation</t>
  </si>
  <si>
    <t xml:space="preserve">A9040.8</t>
  </si>
  <si>
    <t xml:space="preserve">Worker's Compensation -GC</t>
  </si>
  <si>
    <t xml:space="preserve">A9040.81</t>
  </si>
  <si>
    <t xml:space="preserve">Unemployment Insur</t>
  </si>
  <si>
    <t xml:space="preserve">A9050.8</t>
  </si>
  <si>
    <t xml:space="preserve">Disability Ins</t>
  </si>
  <si>
    <t xml:space="preserve">A9055.8</t>
  </si>
  <si>
    <t xml:space="preserve">Golf Course Unemployment</t>
  </si>
  <si>
    <t xml:space="preserve">A9050.81</t>
  </si>
  <si>
    <t xml:space="preserve">Health Insurance</t>
  </si>
  <si>
    <t xml:space="preserve">A9060.8</t>
  </si>
  <si>
    <t xml:space="preserve">Golf Course Health Ins.</t>
  </si>
  <si>
    <t xml:space="preserve">A9060.81</t>
  </si>
  <si>
    <t xml:space="preserve">Total Undistributed Employee Benefits</t>
  </si>
  <si>
    <t xml:space="preserve">Bonds</t>
  </si>
  <si>
    <t xml:space="preserve">SRF Loan Interest</t>
  </si>
  <si>
    <t xml:space="preserve">A9720.6</t>
  </si>
  <si>
    <t xml:space="preserve">Bond Anticipation</t>
  </si>
  <si>
    <t xml:space="preserve">A9730.6</t>
  </si>
  <si>
    <t xml:space="preserve">Bond Anticipation Interest</t>
  </si>
  <si>
    <t xml:space="preserve">A9730.7</t>
  </si>
  <si>
    <t xml:space="preserve">Total Bonds</t>
  </si>
  <si>
    <t xml:space="preserve">Transfers</t>
  </si>
  <si>
    <t xml:space="preserve">Transfer to Other Funds</t>
  </si>
  <si>
    <t xml:space="preserve">A9901.9</t>
  </si>
  <si>
    <t xml:space="preserve">Transfer to Capital Fund</t>
  </si>
  <si>
    <t xml:space="preserve">A9950.9</t>
  </si>
  <si>
    <t xml:space="preserve">Weed Harvester Reserve</t>
  </si>
  <si>
    <t xml:space="preserve">A9950.91</t>
  </si>
  <si>
    <t xml:space="preserve">Garbage Truck</t>
  </si>
  <si>
    <t xml:space="preserve">A9950.92</t>
  </si>
  <si>
    <t xml:space="preserve">Contributions to Other Funds</t>
  </si>
  <si>
    <t xml:space="preserve">A9961.9</t>
  </si>
  <si>
    <t xml:space="preserve">TOTAL Inter-fund Transfer</t>
  </si>
  <si>
    <t xml:space="preserve">Total Appropriations</t>
  </si>
  <si>
    <t xml:space="preserve">Estimated Revenue - General Account</t>
  </si>
  <si>
    <t xml:space="preserve">Real Property Taxes</t>
  </si>
  <si>
    <t xml:space="preserve">A1001</t>
  </si>
  <si>
    <t xml:space="preserve">Interest and Penalties</t>
  </si>
  <si>
    <t xml:space="preserve">A1090</t>
  </si>
  <si>
    <t xml:space="preserve">Total Real Property Tax</t>
  </si>
  <si>
    <t xml:space="preserve">Non Property Tax Items</t>
  </si>
  <si>
    <t xml:space="preserve">Sales Tax</t>
  </si>
  <si>
    <t xml:space="preserve">A1120</t>
  </si>
  <si>
    <t xml:space="preserve">Cable Franchise Fee</t>
  </si>
  <si>
    <t xml:space="preserve">A1170</t>
  </si>
  <si>
    <t xml:space="preserve">Total  Non-Property Tax</t>
  </si>
  <si>
    <t xml:space="preserve">Departmental Income</t>
  </si>
  <si>
    <t xml:space="preserve">Clerk Fees</t>
  </si>
  <si>
    <t xml:space="preserve">A1255</t>
  </si>
  <si>
    <t xml:space="preserve">Golf Course Concessions</t>
  </si>
  <si>
    <t xml:space="preserve">A2012</t>
  </si>
  <si>
    <t xml:space="preserve">Golf Course</t>
  </si>
  <si>
    <t xml:space="preserve">A2025</t>
  </si>
  <si>
    <t xml:space="preserve">Golf (AD) Contributions</t>
  </si>
  <si>
    <t xml:space="preserve">A2025.1</t>
  </si>
  <si>
    <t xml:space="preserve">Zoning Fees</t>
  </si>
  <si>
    <t xml:space="preserve">A2110</t>
  </si>
  <si>
    <t xml:space="preserve">Planning Board Fees</t>
  </si>
  <si>
    <t xml:space="preserve">A2115</t>
  </si>
  <si>
    <t xml:space="preserve">Garbage Disposal Fees</t>
  </si>
  <si>
    <t xml:space="preserve">A2130</t>
  </si>
  <si>
    <t xml:space="preserve">Stop DWI funds</t>
  </si>
  <si>
    <t xml:space="preserve">A2260</t>
  </si>
  <si>
    <t xml:space="preserve">Total Departmental Income</t>
  </si>
  <si>
    <t xml:space="preserve">Use of Money and Property</t>
  </si>
  <si>
    <t xml:space="preserve">Interest &amp; Earnings</t>
  </si>
  <si>
    <t xml:space="preserve">A2401</t>
  </si>
  <si>
    <t xml:space="preserve">Rental of Real Property</t>
  </si>
  <si>
    <t xml:space="preserve">A2410</t>
  </si>
  <si>
    <t xml:space="preserve">Rental of Real Property (Cell Tower)</t>
  </si>
  <si>
    <t xml:space="preserve">A2410.1</t>
  </si>
  <si>
    <t xml:space="preserve">Rental of Equipment (Bleecker)</t>
  </si>
  <si>
    <t xml:space="preserve">A2416</t>
  </si>
  <si>
    <t xml:space="preserve">Total Use of Money</t>
  </si>
  <si>
    <t xml:space="preserve">Licenses and Permits</t>
  </si>
  <si>
    <t xml:space="preserve">Business/Occupational Licenses</t>
  </si>
  <si>
    <t xml:space="preserve">A2501</t>
  </si>
  <si>
    <t xml:space="preserve">Dog Licenses &amp; Permits</t>
  </si>
  <si>
    <t xml:space="preserve">A2544</t>
  </si>
  <si>
    <t xml:space="preserve">Building Permits</t>
  </si>
  <si>
    <t xml:space="preserve">A2555</t>
  </si>
  <si>
    <t xml:space="preserve">Permits other</t>
  </si>
  <si>
    <t xml:space="preserve">A2590</t>
  </si>
  <si>
    <t xml:space="preserve">Total Licenses &amp; Permits</t>
  </si>
  <si>
    <t xml:space="preserve">Fines and Forfeitures</t>
  </si>
  <si>
    <t xml:space="preserve">Fines, Forfeits of bail</t>
  </si>
  <si>
    <t xml:space="preserve">A2610</t>
  </si>
  <si>
    <t xml:space="preserve">Total Fines &amp; Forfeitures</t>
  </si>
  <si>
    <t xml:space="preserve">Sale of Property &amp; Compensation for Loss</t>
  </si>
  <si>
    <t xml:space="preserve">Surplus Scrap Sales</t>
  </si>
  <si>
    <t xml:space="preserve">A2650</t>
  </si>
  <si>
    <t xml:space="preserve">Forest Product sales- Timber</t>
  </si>
  <si>
    <t xml:space="preserve">A2652</t>
  </si>
  <si>
    <t xml:space="preserve">Map Sales</t>
  </si>
  <si>
    <t xml:space="preserve">A2655</t>
  </si>
  <si>
    <t xml:space="preserve">Bid Specifications</t>
  </si>
  <si>
    <t xml:space="preserve">A2655.1</t>
  </si>
  <si>
    <t xml:space="preserve">Sales of Equipment</t>
  </si>
  <si>
    <t xml:space="preserve">A2665</t>
  </si>
  <si>
    <t xml:space="preserve">Insurance Recoveries</t>
  </si>
  <si>
    <t xml:space="preserve">A2680</t>
  </si>
  <si>
    <t xml:space="preserve">Total Sale of Prop &amp; Comp</t>
  </si>
  <si>
    <t xml:space="preserve">Miscellaneous</t>
  </si>
  <si>
    <t xml:space="preserve">Refunds from Prior Years</t>
  </si>
  <si>
    <t xml:space="preserve">A2701</t>
  </si>
  <si>
    <t xml:space="preserve">Gifts and Donations</t>
  </si>
  <si>
    <t xml:space="preserve">A2705</t>
  </si>
  <si>
    <t xml:space="preserve">Caroga Book Donations</t>
  </si>
  <si>
    <t xml:space="preserve">A2705.1</t>
  </si>
  <si>
    <t xml:space="preserve">Unclassified Revenues</t>
  </si>
  <si>
    <t xml:space="preserve">A2770</t>
  </si>
  <si>
    <t xml:space="preserve">Genealogy Fees</t>
  </si>
  <si>
    <t xml:space="preserve">A2770.1</t>
  </si>
  <si>
    <t xml:space="preserve">Total Miscellaneous Local Sources</t>
  </si>
  <si>
    <t xml:space="preserve">State Aid</t>
  </si>
  <si>
    <t xml:space="preserve">State per Capita aid</t>
  </si>
  <si>
    <t xml:space="preserve">A3001</t>
  </si>
  <si>
    <t xml:space="preserve">Mortgage Tax</t>
  </si>
  <si>
    <t xml:space="preserve">A3005</t>
  </si>
  <si>
    <t xml:space="preserve">State Aid-Star Aid</t>
  </si>
  <si>
    <t xml:space="preserve">A3040</t>
  </si>
  <si>
    <t xml:space="preserve">Steward Grant</t>
  </si>
  <si>
    <t xml:space="preserve">A3060</t>
  </si>
  <si>
    <t xml:space="preserve">Justice Grant</t>
  </si>
  <si>
    <t xml:space="preserve">A3060.1</t>
  </si>
  <si>
    <t xml:space="preserve">Total State Aid</t>
  </si>
  <si>
    <t xml:space="preserve">Other</t>
  </si>
  <si>
    <t xml:space="preserve">Multi-seasonal Park</t>
  </si>
  <si>
    <t xml:space="preserve">A3789</t>
  </si>
  <si>
    <t xml:space="preserve">Youth Programs</t>
  </si>
  <si>
    <t xml:space="preserve">A3820</t>
  </si>
  <si>
    <t xml:space="preserve">JD/PINS Youth Program</t>
  </si>
  <si>
    <t xml:space="preserve">A3820.1</t>
  </si>
  <si>
    <t xml:space="preserve">Sewage Planning Study</t>
  </si>
  <si>
    <t xml:space="preserve">A3902</t>
  </si>
  <si>
    <t xml:space="preserve">Conservation- WEED program</t>
  </si>
  <si>
    <t xml:space="preserve">A3910</t>
  </si>
  <si>
    <t xml:space="preserve">Code Enforcement-House Renewal Grant</t>
  </si>
  <si>
    <t xml:space="preserve">A3995</t>
  </si>
  <si>
    <t xml:space="preserve">Culture &amp; Recreation Grant</t>
  </si>
  <si>
    <t xml:space="preserve">A4889</t>
  </si>
  <si>
    <t xml:space="preserve">Loan Proceeds</t>
  </si>
  <si>
    <t xml:space="preserve">A5731</t>
  </si>
  <si>
    <t xml:space="preserve">Total Other</t>
  </si>
  <si>
    <t xml:space="preserve">Total Estimated Revenue</t>
  </si>
  <si>
    <t xml:space="preserve">Appropriations - Highway Town-wide (DA)</t>
  </si>
  <si>
    <t xml:space="preserve">Maintenance of Roads</t>
  </si>
  <si>
    <t xml:space="preserve">General Repairs Personal</t>
  </si>
  <si>
    <t xml:space="preserve">DA5110.1</t>
  </si>
  <si>
    <t xml:space="preserve">General Repairs Contractual</t>
  </si>
  <si>
    <t xml:space="preserve">DA5110.4</t>
  </si>
  <si>
    <t xml:space="preserve">CHIPS</t>
  </si>
  <si>
    <t xml:space="preserve">DA5112.2</t>
  </si>
  <si>
    <t xml:space="preserve">Bridges Contractual Expense</t>
  </si>
  <si>
    <t xml:space="preserve">DA5120.4</t>
  </si>
  <si>
    <t xml:space="preserve">Machinery &amp; Equipment</t>
  </si>
  <si>
    <t xml:space="preserve">DA5130.2</t>
  </si>
  <si>
    <t xml:space="preserve">Machinery Contractual Expenses</t>
  </si>
  <si>
    <t xml:space="preserve">DA5130.4</t>
  </si>
  <si>
    <t xml:space="preserve">Snow Removal</t>
  </si>
  <si>
    <t xml:space="preserve">DA5142.1</t>
  </si>
  <si>
    <t xml:space="preserve">Part-time Snow P.S.</t>
  </si>
  <si>
    <t xml:space="preserve">DA5142.11</t>
  </si>
  <si>
    <t xml:space="preserve">DA5142.4</t>
  </si>
  <si>
    <t xml:space="preserve">Total </t>
  </si>
  <si>
    <t xml:space="preserve">Services for Other Governments</t>
  </si>
  <si>
    <t xml:space="preserve">DA5148.4</t>
  </si>
  <si>
    <t xml:space="preserve">Total Transportation</t>
  </si>
  <si>
    <t xml:space="preserve">Employee Benefits</t>
  </si>
  <si>
    <t xml:space="preserve">DA9010.8</t>
  </si>
  <si>
    <t xml:space="preserve">Social Security/Medicare</t>
  </si>
  <si>
    <t xml:space="preserve">DA9030.8</t>
  </si>
  <si>
    <t xml:space="preserve">Worker's Comp (county)</t>
  </si>
  <si>
    <t xml:space="preserve">DA9040.8</t>
  </si>
  <si>
    <t xml:space="preserve">Unemployment Ins.</t>
  </si>
  <si>
    <t xml:space="preserve">DA9050.8</t>
  </si>
  <si>
    <t xml:space="preserve">Disability Ins.</t>
  </si>
  <si>
    <t xml:space="preserve">DA9055.8</t>
  </si>
  <si>
    <t xml:space="preserve">DA9060.8</t>
  </si>
  <si>
    <t xml:space="preserve">Drug Testing</t>
  </si>
  <si>
    <t xml:space="preserve">DA9060.81</t>
  </si>
  <si>
    <t xml:space="preserve">Uniforms</t>
  </si>
  <si>
    <t xml:space="preserve">DA9089.8</t>
  </si>
  <si>
    <t xml:space="preserve">Total Employee Benefits</t>
  </si>
  <si>
    <t xml:space="preserve">Debt Service</t>
  </si>
  <si>
    <t xml:space="preserve">Statutory Bond Principle</t>
  </si>
  <si>
    <t xml:space="preserve">DA9720.6</t>
  </si>
  <si>
    <t xml:space="preserve">Bond Principle</t>
  </si>
  <si>
    <t xml:space="preserve">DA9720.61</t>
  </si>
  <si>
    <t xml:space="preserve">Statutory Bond Interest</t>
  </si>
  <si>
    <t xml:space="preserve">DA9720.7</t>
  </si>
  <si>
    <t xml:space="preserve">Bond  Interest</t>
  </si>
  <si>
    <t xml:space="preserve">DA9720.71</t>
  </si>
  <si>
    <t xml:space="preserve">Total Debt Service</t>
  </si>
  <si>
    <t xml:space="preserve">Transfer to Equipment Reserve</t>
  </si>
  <si>
    <t xml:space="preserve">DA9901.9</t>
  </si>
  <si>
    <t xml:space="preserve">Total Transfers</t>
  </si>
  <si>
    <t xml:space="preserve">Total  Appropriations</t>
  </si>
  <si>
    <t xml:space="preserve">Revenue - Highway Town-wide  (DA)</t>
  </si>
  <si>
    <t xml:space="preserve">Local Sources</t>
  </si>
  <si>
    <t xml:space="preserve">DA1001</t>
  </si>
  <si>
    <t xml:space="preserve">DA1120</t>
  </si>
  <si>
    <t xml:space="preserve">Total Non Property Tax Items</t>
  </si>
  <si>
    <t xml:space="preserve">Intergovernmental Charges</t>
  </si>
  <si>
    <t xml:space="preserve">DA2300</t>
  </si>
  <si>
    <t xml:space="preserve">Total Intergovernmental Charges</t>
  </si>
  <si>
    <t xml:space="preserve">Use of Money &amp; Property</t>
  </si>
  <si>
    <t xml:space="preserve">DA2401</t>
  </si>
  <si>
    <t xml:space="preserve">Total Use of Money &amp; Property</t>
  </si>
  <si>
    <t xml:space="preserve">DA2580</t>
  </si>
  <si>
    <t xml:space="preserve">Sale of Surplus Scrap</t>
  </si>
  <si>
    <t xml:space="preserve">DA2650</t>
  </si>
  <si>
    <t xml:space="preserve">Sale of Equipment</t>
  </si>
  <si>
    <t xml:space="preserve">DA2665</t>
  </si>
  <si>
    <t xml:space="preserve">Refund of Prior Year Expenses</t>
  </si>
  <si>
    <t xml:space="preserve">DA2701</t>
  </si>
  <si>
    <t xml:space="preserve">Total Sales of Prop. &amp; Comp for Loss</t>
  </si>
  <si>
    <t xml:space="preserve">Miscellaneous Local Sources</t>
  </si>
  <si>
    <t xml:space="preserve">Unclassified</t>
  </si>
  <si>
    <t xml:space="preserve">DA2770</t>
  </si>
  <si>
    <t xml:space="preserve">Total Miscellaneous </t>
  </si>
  <si>
    <t xml:space="preserve">Other Sources</t>
  </si>
  <si>
    <t xml:space="preserve">Consolidated Highway Aid</t>
  </si>
  <si>
    <t xml:space="preserve">DA3501</t>
  </si>
  <si>
    <t xml:space="preserve">State Aide -Emergency Disaster Aid</t>
  </si>
  <si>
    <t xml:space="preserve">DA3960</t>
  </si>
  <si>
    <t xml:space="preserve">Federal Aide-Emergency Disaster </t>
  </si>
  <si>
    <t xml:space="preserve">DA4960</t>
  </si>
  <si>
    <t xml:space="preserve">Total Other Sources</t>
  </si>
  <si>
    <t xml:space="preserve">Proceeds of Obligations</t>
  </si>
  <si>
    <t xml:space="preserve">Inter-fund Transfer(from Gentwd</t>
  </si>
  <si>
    <t xml:space="preserve">DA5031</t>
  </si>
  <si>
    <t xml:space="preserve">Bond Proceeds</t>
  </si>
  <si>
    <t xml:space="preserve">DA5731</t>
  </si>
  <si>
    <t xml:space="preserve">Total Proceeds of Obligations</t>
  </si>
  <si>
    <t xml:space="preserve">Appropriations - FIRE DISTRICTS</t>
  </si>
  <si>
    <t xml:space="preserve">Fire Contract</t>
  </si>
  <si>
    <t xml:space="preserve">Fire Protection C/E</t>
  </si>
  <si>
    <t xml:space="preserve">SF3410.4</t>
  </si>
  <si>
    <t xml:space="preserve">Revenues - FIRE </t>
  </si>
  <si>
    <t xml:space="preserve">Real Property Tax</t>
  </si>
  <si>
    <t xml:space="preserve">SF1001</t>
  </si>
  <si>
    <t xml:space="preserve">Total Estimated Revenues</t>
  </si>
  <si>
    <t xml:space="preserve">Tax Cap Calculations</t>
  </si>
  <si>
    <t xml:space="preserve">Year 2019</t>
  </si>
  <si>
    <t xml:space="preserve">Year 2020</t>
  </si>
  <si>
    <t xml:space="preserve">Year 2021</t>
  </si>
  <si>
    <t xml:space="preserve">General Real Property Tax</t>
  </si>
  <si>
    <t xml:space="preserve">DA Real Property Tax</t>
  </si>
  <si>
    <t xml:space="preserve">Fire Real Property Tax</t>
  </si>
  <si>
    <t xml:space="preserve">Quantity Change Factor</t>
  </si>
  <si>
    <t xml:space="preserve">Inflation Factor</t>
  </si>
  <si>
    <t xml:space="preserve">Subtotal</t>
  </si>
  <si>
    <t xml:space="preserve">Available Carryover</t>
  </si>
  <si>
    <t xml:space="preserve">Tax Cap for next year</t>
  </si>
</sst>
</file>

<file path=xl/styles.xml><?xml version="1.0" encoding="utf-8"?>
<styleSheet xmlns="http://schemas.openxmlformats.org/spreadsheetml/2006/main">
  <numFmts count="8">
    <numFmt numFmtId="164" formatCode="0.000%"/>
    <numFmt numFmtId="165" formatCode="#,##0.00"/>
    <numFmt numFmtId="166" formatCode="[$$-409]#,##0;[RED]\-[$$-409]#,##0"/>
    <numFmt numFmtId="167" formatCode="[$$-409]#,##0.000000;[RED]\-[$$-409]#,##0.000000"/>
    <numFmt numFmtId="168" formatCode="[$$-409]#,##0.00;[RED]\-[$$-409]#,##0.00"/>
    <numFmt numFmtId="169" formatCode="_(\$* #,##0.00_);_(\$* \(#,##0.00\);_(\$* \-??_);_(@_)"/>
    <numFmt numFmtId="170" formatCode="@"/>
    <numFmt numFmtId="171" formatCode="0.00"/>
  </numFmts>
  <fonts count="3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u val="single"/>
      <sz val="12"/>
      <color rgb="FF000000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u val="single"/>
      <sz val="10"/>
      <color rgb="FF000000"/>
      <name val="Times New Roman"/>
      <family val="1"/>
      <charset val="1"/>
    </font>
    <font>
      <u val="single"/>
      <sz val="10"/>
      <color rgb="FF000000"/>
      <name val="Times New Roman"/>
      <family val="1"/>
      <charset val="1"/>
    </font>
    <font>
      <u val="single"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 val="true"/>
      <u val="double"/>
      <sz val="14"/>
      <color rgb="FF000000"/>
      <name val="Times New Roman"/>
      <family val="1"/>
      <charset val="1"/>
    </font>
    <font>
      <b val="true"/>
      <u val="double"/>
      <sz val="11"/>
      <color rgb="FF000000"/>
      <name val="Times New Roman"/>
      <family val="1"/>
      <charset val="1"/>
    </font>
    <font>
      <u val="double"/>
      <sz val="11"/>
      <color rgb="FF000000"/>
      <name val="Times New Roman"/>
      <family val="1"/>
      <charset val="1"/>
    </font>
    <font>
      <b val="true"/>
      <u val="double"/>
      <sz val="10"/>
      <color rgb="FF000000"/>
      <name val="Times New Roman"/>
      <family val="1"/>
      <charset val="1"/>
    </font>
    <font>
      <u val="double"/>
      <sz val="10"/>
      <color rgb="FF000000"/>
      <name val="Times New Roman"/>
      <family val="1"/>
      <charset val="1"/>
    </font>
    <font>
      <u val="double"/>
      <sz val="11"/>
      <color rgb="FF000000"/>
      <name val="Calibri"/>
      <family val="2"/>
      <charset val="1"/>
    </font>
    <font>
      <u val="single"/>
      <sz val="12"/>
      <color rgb="FF000000"/>
      <name val="Times New Roman"/>
      <family val="1"/>
      <charset val="1"/>
    </font>
    <font>
      <b val="true"/>
      <u val="double"/>
      <sz val="11"/>
      <name val="Times New Roman"/>
      <family val="1"/>
      <charset val="1"/>
    </font>
    <font>
      <b val="true"/>
      <u val="double"/>
      <sz val="12"/>
      <color rgb="FF000000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200"/>
      </patternFill>
    </fill>
    <fill>
      <patternFill patternType="solid">
        <fgColor rgb="FF92D050"/>
        <bgColor rgb="FFC0C0C0"/>
      </patternFill>
    </fill>
    <fill>
      <patternFill patternType="solid">
        <fgColor rgb="FFFFF200"/>
        <bgColor rgb="FFFFFF00"/>
      </patternFill>
    </fill>
    <fill>
      <patternFill patternType="solid">
        <fgColor rgb="FFDCE6F2"/>
        <bgColor rgb="FFCCFFFF"/>
      </patternFill>
    </fill>
    <fill>
      <patternFill patternType="solid">
        <fgColor rgb="FFFFF685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7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0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7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5" fillId="0" borderId="0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70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8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8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70" fontId="7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8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11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5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2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5" fillId="0" borderId="0" xfId="0" applyFont="true" applyBorder="false" applyAlignment="true" applyProtection="false">
      <alignment horizontal="left" vertical="bottom" textRotation="0" wrapText="true" indent="1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1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14" fillId="2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8" fontId="1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70" fontId="15" fillId="0" borderId="0" xfId="0" applyFont="true" applyBorder="false" applyAlignment="true" applyProtection="false">
      <alignment horizontal="left" vertical="bottom" textRotation="0" wrapText="true" indent="1" shrinkToFit="false"/>
      <protection locked="true" hidden="false"/>
    </xf>
    <xf numFmtId="168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8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5" fillId="2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8" fontId="5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7" fillId="2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7" fillId="0" borderId="0" xfId="0" applyFont="true" applyBorder="false" applyAlignment="true" applyProtection="false">
      <alignment horizontal="left" vertical="bottom" textRotation="0" wrapText="true" indent="1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15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8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1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14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8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5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1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1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2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23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24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8" fontId="2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70" fontId="2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70" fontId="4" fillId="4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4" fillId="0" borderId="0" xfId="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68" fontId="2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6" fillId="6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70" fontId="11" fillId="6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70" fontId="4" fillId="6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70" fontId="13" fillId="6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5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2" fillId="6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6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5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6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2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3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ED1C24"/>
      </font>
    </dxf>
  </dxf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685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24"/>
  <sheetViews>
    <sheetView showFormulas="false" showGridLines="fals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0" ySplit="8" topLeftCell="A452" activePane="bottomLeft" state="frozen"/>
      <selection pane="topLeft" activeCell="A1" activeCellId="0" sqref="A1"/>
      <selection pane="bottomLeft" activeCell="D5" activeCellId="0" sqref="D5"/>
    </sheetView>
  </sheetViews>
  <sheetFormatPr defaultRowHeight="13.8" zeroHeight="false" outlineLevelRow="0" outlineLevelCol="0"/>
  <cols>
    <col collapsed="false" customWidth="true" hidden="false" outlineLevel="0" max="1" min="1" style="1" width="24.49"/>
    <col collapsed="false" customWidth="true" hidden="false" outlineLevel="0" max="2" min="2" style="2" width="13.13"/>
    <col collapsed="false" customWidth="true" hidden="false" outlineLevel="0" max="6" min="3" style="2" width="13.02"/>
    <col collapsed="false" customWidth="true" hidden="false" outlineLevel="0" max="7" min="7" style="3" width="13.02"/>
    <col collapsed="false" customWidth="true" hidden="false" outlineLevel="0" max="8" min="8" style="2" width="12.83"/>
    <col collapsed="false" customWidth="true" hidden="false" outlineLevel="0" max="9" min="9" style="2" width="13.13"/>
    <col collapsed="false" customWidth="true" hidden="false" outlineLevel="0" max="1011" min="10" style="2" width="9.13"/>
    <col collapsed="false" customWidth="true" hidden="false" outlineLevel="0" max="1012" min="1012" style="4" width="9.13"/>
    <col collapsed="false" customWidth="true" hidden="false" outlineLevel="0" max="1013" min="1013" style="5" width="9.13"/>
    <col collapsed="false" customWidth="true" hidden="false" outlineLevel="0" max="1025" min="1014" style="0" width="9.13"/>
  </cols>
  <sheetData>
    <row r="1" s="8" customFormat="true" ht="51.25" hidden="false" customHeight="false" outlineLevel="0" collapsed="false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ALY1" s="9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</row>
    <row r="2" s="4" customFormat="true" ht="13.8" hidden="false" customHeight="false" outlineLevel="0" collapsed="false">
      <c r="A2" s="11" t="s">
        <v>9</v>
      </c>
      <c r="B2" s="12" t="n">
        <f aca="false">G339</f>
        <v>1394227</v>
      </c>
      <c r="C2" s="13" t="n">
        <f aca="false">G418-G344</f>
        <v>953100</v>
      </c>
      <c r="D2" s="14" t="n">
        <v>279378</v>
      </c>
      <c r="E2" s="13" t="n">
        <f aca="false">G339-SUM(G345,G351,G362,G369,G376,G380,G389,G397,G405,G416)-D2</f>
        <v>161749</v>
      </c>
      <c r="F2" s="14" t="n">
        <v>155528569</v>
      </c>
      <c r="G2" s="15" t="n">
        <f aca="false">SUM(E2)/(SUM(F2)/1000)</f>
        <v>1.03999542360606</v>
      </c>
      <c r="H2" s="16" t="n">
        <v>1</v>
      </c>
      <c r="I2" s="17" t="n">
        <f aca="false">SUM(G2)/SUM(H2)-1</f>
        <v>0.0399954236060644</v>
      </c>
      <c r="ALY2" s="5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4" customFormat="true" ht="13.8" hidden="false" customHeight="false" outlineLevel="0" collapsed="false">
      <c r="A3" s="11" t="s">
        <v>10</v>
      </c>
      <c r="B3" s="18" t="n">
        <f aca="false">G465</f>
        <v>945700</v>
      </c>
      <c r="C3" s="19" t="n">
        <f aca="false">G504-G470</f>
        <v>95700</v>
      </c>
      <c r="D3" s="14" t="n">
        <v>60000</v>
      </c>
      <c r="E3" s="13" t="n">
        <f aca="false">G465-(G471+G476+G480+G487+G491+G497+G502)-D3</f>
        <v>790000</v>
      </c>
      <c r="F3" s="14" t="n">
        <v>155528569</v>
      </c>
      <c r="G3" s="15" t="n">
        <f aca="false">SUM(E3)/(SUM(F3)/1000)</f>
        <v>5.07945263741223</v>
      </c>
      <c r="H3" s="16" t="n">
        <v>4.08</v>
      </c>
      <c r="I3" s="20" t="n">
        <f aca="false">SUM(G3)/SUM(H3)-1</f>
        <v>0.244963881718684</v>
      </c>
      <c r="ALY3" s="5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26" customFormat="true" ht="13.8" hidden="false" customHeight="false" outlineLevel="0" collapsed="false">
      <c r="A4" s="21" t="s">
        <v>11</v>
      </c>
      <c r="B4" s="22" t="n">
        <f aca="false">G509</f>
        <v>142292</v>
      </c>
      <c r="C4" s="22" t="n">
        <f aca="false">G512-G509</f>
        <v>0</v>
      </c>
      <c r="D4" s="22" t="n">
        <v>0</v>
      </c>
      <c r="E4" s="22" t="n">
        <f aca="false">G509-D4</f>
        <v>142292</v>
      </c>
      <c r="F4" s="23" t="n">
        <v>158107616</v>
      </c>
      <c r="G4" s="24" t="n">
        <f aca="false">SUM(E4)/(SUM(F4)/1000)</f>
        <v>0.899969296861702</v>
      </c>
      <c r="H4" s="25" t="n">
        <v>0.89</v>
      </c>
      <c r="I4" s="17" t="n">
        <f aca="false">SUM(G4)/SUM(H4)-1</f>
        <v>0.0112014571479797</v>
      </c>
      <c r="ALY4" s="9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</row>
    <row r="5" s="4" customFormat="true" ht="17.35" hidden="false" customHeight="false" outlineLevel="0" collapsed="false">
      <c r="A5" s="27" t="s">
        <v>12</v>
      </c>
      <c r="B5" s="13" t="n">
        <f aca="false">SUM(B2:B4)</f>
        <v>2482219</v>
      </c>
      <c r="C5" s="13" t="n">
        <f aca="false">SUM(C2:C4)</f>
        <v>1048800</v>
      </c>
      <c r="D5" s="13" t="n">
        <f aca="false">SUM(D2:D4)</f>
        <v>339378</v>
      </c>
      <c r="E5" s="13" t="n">
        <f aca="false">SUM(E2:E4)</f>
        <v>1094041</v>
      </c>
      <c r="F5" s="13"/>
      <c r="G5" s="15" t="n">
        <f aca="false">SUM(G2:G4)</f>
        <v>7.01941735787999</v>
      </c>
      <c r="H5" s="16" t="n">
        <f aca="false">SUM(H2:H4)</f>
        <v>5.97</v>
      </c>
      <c r="I5" s="17" t="n">
        <f aca="false">SUM(G5)/SUM(H5)-1</f>
        <v>0.175781801989948</v>
      </c>
      <c r="ALY5" s="5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8" hidden="false" customHeight="false" outlineLevel="0" collapsed="false">
      <c r="A6" s="28" t="s">
        <v>13</v>
      </c>
      <c r="B6" s="4"/>
      <c r="C6" s="4"/>
      <c r="D6" s="4"/>
      <c r="E6" s="13" t="n">
        <f aca="false">D524-E519</f>
        <v>-140811.27330448</v>
      </c>
      <c r="F6" s="4"/>
      <c r="G6" s="29"/>
      <c r="H6" s="4"/>
      <c r="I6" s="4"/>
    </row>
    <row r="7" customFormat="false" ht="13.8" hidden="false" customHeight="false" outlineLevel="0" collapsed="false">
      <c r="A7" s="30" t="s">
        <v>14</v>
      </c>
      <c r="B7" s="31" t="s">
        <v>15</v>
      </c>
      <c r="C7" s="32"/>
      <c r="D7" s="32"/>
      <c r="E7" s="32"/>
      <c r="F7" s="32"/>
      <c r="G7" s="32"/>
      <c r="H7" s="32"/>
      <c r="I7" s="32"/>
    </row>
    <row r="8" s="37" customFormat="true" ht="26.25" hidden="false" customHeight="false" outlineLevel="0" collapsed="false">
      <c r="A8" s="33" t="s">
        <v>16</v>
      </c>
      <c r="B8" s="34" t="s">
        <v>17</v>
      </c>
      <c r="C8" s="34" t="s">
        <v>18</v>
      </c>
      <c r="D8" s="34" t="s">
        <v>19</v>
      </c>
      <c r="E8" s="34" t="s">
        <v>20</v>
      </c>
      <c r="F8" s="34" t="s">
        <v>21</v>
      </c>
      <c r="G8" s="35" t="s">
        <v>22</v>
      </c>
      <c r="H8" s="36" t="s">
        <v>23</v>
      </c>
      <c r="I8" s="35" t="s">
        <v>24</v>
      </c>
      <c r="ALX8" s="38"/>
      <c r="ALY8" s="9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43" customFormat="true" ht="55.6" hidden="false" customHeight="false" outlineLevel="0" collapsed="false">
      <c r="A9" s="39" t="s">
        <v>25</v>
      </c>
      <c r="B9" s="40"/>
      <c r="C9" s="40"/>
      <c r="D9" s="40"/>
      <c r="E9" s="40"/>
      <c r="F9" s="40"/>
      <c r="G9" s="41"/>
      <c r="H9" s="42"/>
      <c r="ALX9" s="40"/>
      <c r="ALY9" s="5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44" t="s">
        <v>26</v>
      </c>
      <c r="B10" s="4"/>
      <c r="C10" s="4"/>
      <c r="D10" s="4"/>
      <c r="E10" s="4"/>
      <c r="F10" s="4"/>
      <c r="G10" s="29"/>
      <c r="H10" s="45"/>
    </row>
    <row r="11" customFormat="false" ht="13.5" hidden="false" customHeight="true" outlineLevel="0" collapsed="false">
      <c r="A11" s="46" t="s">
        <v>27</v>
      </c>
      <c r="B11" s="47" t="n">
        <v>12175</v>
      </c>
      <c r="C11" s="47" t="n">
        <v>12175.04</v>
      </c>
      <c r="D11" s="47" t="n">
        <v>12175</v>
      </c>
      <c r="E11" s="47" t="n">
        <v>12175</v>
      </c>
      <c r="F11" s="48" t="n">
        <v>9131.4</v>
      </c>
      <c r="G11" s="49" t="n">
        <v>12175</v>
      </c>
      <c r="H11" s="50" t="s">
        <v>28</v>
      </c>
      <c r="I11" s="51" t="n">
        <f aca="false">G11-E11</f>
        <v>0</v>
      </c>
    </row>
    <row r="12" customFormat="false" ht="12.75" hidden="false" customHeight="true" outlineLevel="0" collapsed="false">
      <c r="A12" s="46" t="s">
        <v>29</v>
      </c>
      <c r="B12" s="47" t="n">
        <v>0</v>
      </c>
      <c r="C12" s="47" t="n">
        <v>0</v>
      </c>
      <c r="D12" s="47" t="n">
        <v>0</v>
      </c>
      <c r="E12" s="47" t="n">
        <v>0</v>
      </c>
      <c r="F12" s="47" t="n">
        <v>0</v>
      </c>
      <c r="G12" s="16" t="n">
        <v>0</v>
      </c>
      <c r="H12" s="50" t="s">
        <v>30</v>
      </c>
      <c r="I12" s="51" t="n">
        <f aca="false">G12-E12</f>
        <v>0</v>
      </c>
    </row>
    <row r="13" customFormat="false" ht="12" hidden="false" customHeight="true" outlineLevel="0" collapsed="false">
      <c r="A13" s="46" t="s">
        <v>31</v>
      </c>
      <c r="B13" s="52" t="n">
        <v>1286.66</v>
      </c>
      <c r="C13" s="52" t="n">
        <v>1197.61</v>
      </c>
      <c r="D13" s="52" t="n">
        <v>1500</v>
      </c>
      <c r="E13" s="47" t="n">
        <v>1500</v>
      </c>
      <c r="F13" s="48" t="n">
        <v>666.22</v>
      </c>
      <c r="G13" s="53" t="n">
        <v>1200</v>
      </c>
      <c r="H13" s="50" t="s">
        <v>32</v>
      </c>
      <c r="I13" s="51" t="n">
        <f aca="false">G13-E13</f>
        <v>-300</v>
      </c>
    </row>
    <row r="14" customFormat="false" ht="13.5" hidden="false" customHeight="true" outlineLevel="0" collapsed="false">
      <c r="A14" s="46" t="s">
        <v>33</v>
      </c>
      <c r="B14" s="52" t="n">
        <v>0</v>
      </c>
      <c r="C14" s="52" t="n">
        <v>0</v>
      </c>
      <c r="D14" s="52" t="n">
        <v>1500</v>
      </c>
      <c r="E14" s="47" t="n">
        <v>1140</v>
      </c>
      <c r="F14" s="47" t="n">
        <v>0</v>
      </c>
      <c r="G14" s="16" t="n">
        <v>0</v>
      </c>
      <c r="H14" s="50" t="s">
        <v>34</v>
      </c>
      <c r="I14" s="51" t="n">
        <f aca="false">G14-E14</f>
        <v>-1140</v>
      </c>
    </row>
    <row r="15" customFormat="false" ht="15" hidden="false" customHeight="false" outlineLevel="0" collapsed="false">
      <c r="A15" s="44" t="s">
        <v>35</v>
      </c>
      <c r="B15" s="54" t="n">
        <f aca="false">SUM(B11:B14)</f>
        <v>13461.66</v>
      </c>
      <c r="C15" s="54" t="n">
        <f aca="false">SUM(C11:C14)</f>
        <v>13372.65</v>
      </c>
      <c r="D15" s="54" t="n">
        <f aca="false">SUM(D11:D14)</f>
        <v>15175</v>
      </c>
      <c r="E15" s="55" t="n">
        <f aca="false">SUM(E11:E14)</f>
        <v>14815</v>
      </c>
      <c r="F15" s="55" t="n">
        <f aca="false">SUM(F11:F14)</f>
        <v>9797.62</v>
      </c>
      <c r="G15" s="55" t="n">
        <f aca="false">SUM(G11:G14)</f>
        <v>13375</v>
      </c>
      <c r="H15" s="50"/>
      <c r="I15" s="56" t="n">
        <f aca="false">G15-E15</f>
        <v>-1440</v>
      </c>
    </row>
    <row r="16" customFormat="false" ht="15" hidden="false" customHeight="true" outlineLevel="0" collapsed="false">
      <c r="A16" s="57"/>
      <c r="B16" s="47"/>
      <c r="C16" s="47"/>
      <c r="D16" s="47"/>
      <c r="E16" s="47"/>
      <c r="F16" s="47"/>
      <c r="G16" s="16"/>
      <c r="H16" s="50"/>
    </row>
    <row r="17" customFormat="false" ht="19.5" hidden="false" customHeight="true" outlineLevel="0" collapsed="false">
      <c r="A17" s="44" t="s">
        <v>36</v>
      </c>
      <c r="B17" s="47"/>
      <c r="C17" s="47"/>
      <c r="D17" s="47"/>
      <c r="E17" s="47"/>
      <c r="F17" s="47"/>
      <c r="G17" s="16"/>
      <c r="H17" s="50"/>
    </row>
    <row r="18" customFormat="false" ht="13.5" hidden="false" customHeight="true" outlineLevel="0" collapsed="false">
      <c r="A18" s="46" t="s">
        <v>37</v>
      </c>
      <c r="B18" s="47" t="n">
        <v>15500</v>
      </c>
      <c r="C18" s="47" t="n">
        <v>15810</v>
      </c>
      <c r="D18" s="47" t="n">
        <v>16285</v>
      </c>
      <c r="E18" s="47" t="n">
        <v>16285</v>
      </c>
      <c r="F18" s="48" t="n">
        <v>12213.72</v>
      </c>
      <c r="G18" s="49" t="n">
        <v>16285</v>
      </c>
      <c r="H18" s="50" t="s">
        <v>38</v>
      </c>
      <c r="I18" s="51" t="n">
        <f aca="false">G18-E18</f>
        <v>0</v>
      </c>
    </row>
    <row r="19" customFormat="false" ht="13.5" hidden="false" customHeight="true" outlineLevel="0" collapsed="false">
      <c r="A19" s="46" t="s">
        <v>39</v>
      </c>
      <c r="B19" s="47" t="n">
        <v>3300</v>
      </c>
      <c r="C19" s="47" t="n">
        <v>3366</v>
      </c>
      <c r="D19" s="47" t="n">
        <v>3467</v>
      </c>
      <c r="E19" s="47" t="n">
        <v>3467</v>
      </c>
      <c r="F19" s="48" t="n">
        <v>2600.28</v>
      </c>
      <c r="G19" s="49" t="n">
        <f aca="false">ROUND((E19*(1+B7))/5,0)*5</f>
        <v>3535</v>
      </c>
      <c r="H19" s="50" t="s">
        <v>40</v>
      </c>
      <c r="I19" s="51" t="n">
        <f aca="false">G19-E19</f>
        <v>68</v>
      </c>
    </row>
    <row r="20" customFormat="false" ht="14.25" hidden="false" customHeight="true" outlineLevel="0" collapsed="false">
      <c r="A20" s="46" t="s">
        <v>41</v>
      </c>
      <c r="B20" s="47" t="n">
        <v>0</v>
      </c>
      <c r="C20" s="47" t="n">
        <v>0</v>
      </c>
      <c r="D20" s="47" t="n">
        <v>0</v>
      </c>
      <c r="E20" s="47" t="n">
        <v>0</v>
      </c>
      <c r="F20" s="52" t="n">
        <v>0</v>
      </c>
      <c r="G20" s="16" t="n">
        <v>0</v>
      </c>
      <c r="H20" s="50" t="s">
        <v>42</v>
      </c>
      <c r="I20" s="51" t="n">
        <f aca="false">G20-E20</f>
        <v>0</v>
      </c>
    </row>
    <row r="21" customFormat="false" ht="14.25" hidden="false" customHeight="true" outlineLevel="0" collapsed="false">
      <c r="A21" s="46" t="s">
        <v>31</v>
      </c>
      <c r="B21" s="47" t="n">
        <v>1424.1</v>
      </c>
      <c r="C21" s="47" t="n">
        <v>1214.13</v>
      </c>
      <c r="D21" s="47" t="n">
        <v>1500</v>
      </c>
      <c r="E21" s="47" t="n">
        <v>1500</v>
      </c>
      <c r="F21" s="52" t="n">
        <v>898.93</v>
      </c>
      <c r="G21" s="16" t="n">
        <v>1400</v>
      </c>
      <c r="H21" s="50" t="s">
        <v>43</v>
      </c>
      <c r="I21" s="51" t="n">
        <f aca="false">G21-E21</f>
        <v>-100</v>
      </c>
    </row>
    <row r="22" customFormat="false" ht="13.8" hidden="false" customHeight="false" outlineLevel="0" collapsed="false">
      <c r="A22" s="57" t="s">
        <v>35</v>
      </c>
      <c r="B22" s="55" t="n">
        <f aca="false">SUM(B18:B21)</f>
        <v>20224.1</v>
      </c>
      <c r="C22" s="55" t="n">
        <f aca="false">SUM(C18:C21)</f>
        <v>20390.13</v>
      </c>
      <c r="D22" s="55" t="n">
        <f aca="false">SUM(D18:D21)</f>
        <v>21252</v>
      </c>
      <c r="E22" s="55" t="n">
        <f aca="false">SUM(E18:E21)</f>
        <v>21252</v>
      </c>
      <c r="F22" s="54" t="n">
        <f aca="false">SUM(F18:F21)</f>
        <v>15712.93</v>
      </c>
      <c r="G22" s="54" t="n">
        <f aca="false">SUM(G18:G21)</f>
        <v>21220</v>
      </c>
      <c r="H22" s="50"/>
      <c r="I22" s="56" t="n">
        <f aca="false">G22-E22</f>
        <v>-32</v>
      </c>
    </row>
    <row r="23" customFormat="false" ht="18" hidden="false" customHeight="true" outlineLevel="0" collapsed="false">
      <c r="A23" s="57"/>
      <c r="B23" s="47"/>
      <c r="C23" s="47"/>
      <c r="D23" s="47"/>
      <c r="E23" s="47"/>
      <c r="F23" s="52"/>
      <c r="G23" s="16"/>
      <c r="H23" s="50"/>
    </row>
    <row r="24" customFormat="false" ht="26.25" hidden="false" customHeight="true" outlineLevel="0" collapsed="false">
      <c r="A24" s="44" t="s">
        <v>44</v>
      </c>
      <c r="B24" s="47"/>
      <c r="C24" s="47"/>
      <c r="D24" s="47"/>
      <c r="E24" s="47"/>
      <c r="F24" s="52"/>
      <c r="G24" s="16"/>
      <c r="H24" s="50"/>
    </row>
    <row r="25" customFormat="false" ht="13.8" hidden="false" customHeight="false" outlineLevel="0" collapsed="false">
      <c r="A25" s="46" t="s">
        <v>27</v>
      </c>
      <c r="B25" s="47" t="n">
        <v>10232</v>
      </c>
      <c r="C25" s="47" t="n">
        <v>10232</v>
      </c>
      <c r="D25" s="47" t="n">
        <v>10232</v>
      </c>
      <c r="E25" s="47" t="n">
        <v>10232</v>
      </c>
      <c r="F25" s="48" t="n">
        <v>7674.03</v>
      </c>
      <c r="G25" s="49" t="n">
        <v>10232</v>
      </c>
      <c r="H25" s="50" t="s">
        <v>45</v>
      </c>
      <c r="I25" s="51" t="n">
        <f aca="false">G25-E25</f>
        <v>0</v>
      </c>
    </row>
    <row r="26" customFormat="false" ht="13.8" hidden="false" customHeight="false" outlineLevel="0" collapsed="false">
      <c r="A26" s="46" t="s">
        <v>46</v>
      </c>
      <c r="B26" s="47" t="n">
        <v>0</v>
      </c>
      <c r="C26" s="47" t="n">
        <v>0</v>
      </c>
      <c r="D26" s="47" t="n">
        <v>0</v>
      </c>
      <c r="E26" s="47" t="n">
        <v>9000</v>
      </c>
      <c r="F26" s="48" t="n">
        <v>6748.2</v>
      </c>
      <c r="G26" s="53" t="n">
        <v>8000</v>
      </c>
      <c r="H26" s="50" t="s">
        <v>47</v>
      </c>
      <c r="I26" s="51" t="n">
        <f aca="false">G26-E26</f>
        <v>-1000</v>
      </c>
    </row>
    <row r="27" customFormat="false" ht="13.8" hidden="false" customHeight="false" outlineLevel="0" collapsed="false">
      <c r="A27" s="46" t="s">
        <v>48</v>
      </c>
      <c r="B27" s="47" t="n">
        <v>0</v>
      </c>
      <c r="C27" s="47" t="n">
        <v>0</v>
      </c>
      <c r="D27" s="47" t="n">
        <v>0</v>
      </c>
      <c r="E27" s="47" t="n">
        <v>0</v>
      </c>
      <c r="F27" s="52" t="n">
        <v>0</v>
      </c>
      <c r="G27" s="53" t="n">
        <v>0</v>
      </c>
      <c r="H27" s="50" t="s">
        <v>49</v>
      </c>
      <c r="I27" s="51" t="n">
        <f aca="false">G27-E27</f>
        <v>0</v>
      </c>
    </row>
    <row r="28" customFormat="false" ht="13.8" hidden="false" customHeight="false" outlineLevel="0" collapsed="false">
      <c r="A28" s="46" t="s">
        <v>41</v>
      </c>
      <c r="B28" s="47" t="n">
        <v>625</v>
      </c>
      <c r="C28" s="47" t="n">
        <v>458.94</v>
      </c>
      <c r="D28" s="47" t="n">
        <v>1000</v>
      </c>
      <c r="E28" s="47" t="n">
        <v>1000</v>
      </c>
      <c r="F28" s="52" t="n">
        <v>394.18</v>
      </c>
      <c r="G28" s="49" t="n">
        <v>500</v>
      </c>
      <c r="H28" s="50" t="s">
        <v>50</v>
      </c>
      <c r="I28" s="51" t="n">
        <f aca="false">G28-E28</f>
        <v>-500</v>
      </c>
    </row>
    <row r="29" customFormat="false" ht="13.8" hidden="false" customHeight="false" outlineLevel="0" collapsed="false">
      <c r="A29" s="46" t="s">
        <v>51</v>
      </c>
      <c r="B29" s="47" t="n">
        <v>3050</v>
      </c>
      <c r="C29" s="47" t="n">
        <v>2000</v>
      </c>
      <c r="D29" s="52" t="n">
        <v>2200</v>
      </c>
      <c r="E29" s="47" t="n">
        <v>2200</v>
      </c>
      <c r="F29" s="52" t="n">
        <v>2200</v>
      </c>
      <c r="G29" s="49" t="n">
        <v>2500</v>
      </c>
      <c r="H29" s="50" t="s">
        <v>52</v>
      </c>
      <c r="I29" s="51" t="n">
        <f aca="false">G29-E29</f>
        <v>300</v>
      </c>
    </row>
    <row r="30" customFormat="false" ht="13.8" hidden="false" customHeight="false" outlineLevel="0" collapsed="false">
      <c r="A30" s="46" t="s">
        <v>31</v>
      </c>
      <c r="B30" s="47" t="n">
        <v>2401.69</v>
      </c>
      <c r="C30" s="47" t="n">
        <v>1702.54</v>
      </c>
      <c r="D30" s="47" t="n">
        <v>3000</v>
      </c>
      <c r="E30" s="47" t="n">
        <v>3000</v>
      </c>
      <c r="F30" s="52" t="n">
        <v>1905.77</v>
      </c>
      <c r="G30" s="49" t="n">
        <v>2500</v>
      </c>
      <c r="H30" s="50" t="s">
        <v>53</v>
      </c>
      <c r="I30" s="51" t="n">
        <f aca="false">G30-E30</f>
        <v>-500</v>
      </c>
    </row>
    <row r="31" customFormat="false" ht="15" hidden="false" customHeight="false" outlineLevel="0" collapsed="false">
      <c r="A31" s="44" t="s">
        <v>35</v>
      </c>
      <c r="B31" s="55" t="n">
        <f aca="false">SUM(B25:B30)</f>
        <v>16308.69</v>
      </c>
      <c r="C31" s="55" t="n">
        <f aca="false">SUM(C25:C30)</f>
        <v>14393.48</v>
      </c>
      <c r="D31" s="55" t="n">
        <f aca="false">SUM(D25:D30)</f>
        <v>16432</v>
      </c>
      <c r="E31" s="55" t="n">
        <f aca="false">SUM(E25:E30)</f>
        <v>25432</v>
      </c>
      <c r="F31" s="55" t="n">
        <f aca="false">SUM(F25:F30)</f>
        <v>18922.18</v>
      </c>
      <c r="G31" s="55" t="n">
        <f aca="false">SUM(G25:G30)</f>
        <v>23732</v>
      </c>
      <c r="H31" s="50"/>
      <c r="I31" s="56" t="n">
        <f aca="false">G31-E31</f>
        <v>-1700</v>
      </c>
    </row>
    <row r="32" customFormat="false" ht="20.25" hidden="false" customHeight="true" outlineLevel="0" collapsed="false">
      <c r="A32" s="44"/>
      <c r="B32" s="55"/>
      <c r="C32" s="55"/>
      <c r="D32" s="55"/>
      <c r="E32" s="55"/>
      <c r="F32" s="55"/>
      <c r="G32" s="16"/>
      <c r="H32" s="50"/>
    </row>
    <row r="33" customFormat="false" ht="22.5" hidden="false" customHeight="true" outlineLevel="0" collapsed="false">
      <c r="A33" s="44" t="s">
        <v>54</v>
      </c>
      <c r="B33" s="47"/>
      <c r="C33" s="47"/>
      <c r="D33" s="47"/>
      <c r="E33" s="47"/>
      <c r="F33" s="47"/>
      <c r="G33" s="16"/>
      <c r="H33" s="50"/>
    </row>
    <row r="34" customFormat="false" ht="13.8" hidden="false" customHeight="false" outlineLevel="0" collapsed="false">
      <c r="A34" s="46" t="s">
        <v>55</v>
      </c>
      <c r="B34" s="52" t="n">
        <v>24277</v>
      </c>
      <c r="C34" s="52" t="n">
        <v>24277</v>
      </c>
      <c r="D34" s="52" t="n">
        <v>25005</v>
      </c>
      <c r="E34" s="47" t="n">
        <v>25005</v>
      </c>
      <c r="F34" s="52" t="n">
        <v>18272.87</v>
      </c>
      <c r="G34" s="49" t="n">
        <f aca="false">ROUND(E34*(1+B7),0)</f>
        <v>25505</v>
      </c>
      <c r="H34" s="50" t="s">
        <v>56</v>
      </c>
      <c r="I34" s="51" t="n">
        <f aca="false">G34-E34</f>
        <v>500</v>
      </c>
    </row>
    <row r="35" customFormat="false" ht="13.8" hidden="false" customHeight="false" outlineLevel="0" collapsed="false">
      <c r="A35" s="46" t="s">
        <v>31</v>
      </c>
      <c r="B35" s="47" t="n">
        <v>0</v>
      </c>
      <c r="C35" s="47" t="n">
        <v>0</v>
      </c>
      <c r="D35" s="47" t="n">
        <v>0</v>
      </c>
      <c r="E35" s="47" t="n">
        <v>0</v>
      </c>
      <c r="F35" s="47" t="n">
        <v>0</v>
      </c>
      <c r="G35" s="16" t="n">
        <v>0</v>
      </c>
      <c r="H35" s="50" t="s">
        <v>57</v>
      </c>
      <c r="I35" s="51" t="n">
        <f aca="false">G35-E35</f>
        <v>0</v>
      </c>
    </row>
    <row r="36" s="60" customFormat="true" ht="15" hidden="false" customHeight="false" outlineLevel="0" collapsed="false">
      <c r="A36" s="44" t="s">
        <v>35</v>
      </c>
      <c r="B36" s="54" t="n">
        <f aca="false">SUM(B34:B35)</f>
        <v>24277</v>
      </c>
      <c r="C36" s="54" t="n">
        <f aca="false">SUM(C34:C35)</f>
        <v>24277</v>
      </c>
      <c r="D36" s="54" t="n">
        <f aca="false">SUM(D34:D35)</f>
        <v>25005</v>
      </c>
      <c r="E36" s="55" t="n">
        <f aca="false">SUM(E34:E35)</f>
        <v>25005</v>
      </c>
      <c r="F36" s="54" t="n">
        <f aca="false">SUM(F34:F35)</f>
        <v>18272.87</v>
      </c>
      <c r="G36" s="54" t="n">
        <f aca="false">SUM(G34:G35)</f>
        <v>25505</v>
      </c>
      <c r="H36" s="58"/>
      <c r="I36" s="59" t="n">
        <f aca="false">G36-E36</f>
        <v>500</v>
      </c>
      <c r="ALX36" s="4"/>
      <c r="ALY36" s="5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60" customFormat="true" ht="15.75" hidden="false" customHeight="true" outlineLevel="0" collapsed="false">
      <c r="A37" s="44"/>
      <c r="B37" s="55"/>
      <c r="C37" s="55"/>
      <c r="D37" s="55"/>
      <c r="E37" s="55"/>
      <c r="F37" s="55"/>
      <c r="G37" s="61"/>
      <c r="H37" s="58"/>
      <c r="ALX37" s="4"/>
      <c r="ALY37" s="5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.75" hidden="false" customHeight="true" outlineLevel="0" collapsed="false">
      <c r="A38" s="44" t="s">
        <v>58</v>
      </c>
      <c r="B38" s="47"/>
      <c r="C38" s="47"/>
      <c r="D38" s="47"/>
      <c r="E38" s="47"/>
      <c r="F38" s="47"/>
      <c r="G38" s="16"/>
      <c r="H38" s="50"/>
    </row>
    <row r="39" customFormat="false" ht="13.8" hidden="false" customHeight="false" outlineLevel="0" collapsed="false">
      <c r="A39" s="46" t="s">
        <v>27</v>
      </c>
      <c r="B39" s="52" t="n">
        <v>2700</v>
      </c>
      <c r="C39" s="52" t="n">
        <v>2780.96</v>
      </c>
      <c r="D39" s="52" t="n">
        <v>2865</v>
      </c>
      <c r="E39" s="47" t="n">
        <v>2865</v>
      </c>
      <c r="F39" s="48" t="n">
        <v>2093.61</v>
      </c>
      <c r="G39" s="49" t="n">
        <v>2920</v>
      </c>
      <c r="H39" s="50" t="s">
        <v>59</v>
      </c>
      <c r="I39" s="51" t="n">
        <f aca="false">G39-E39</f>
        <v>55</v>
      </c>
    </row>
    <row r="40" customFormat="false" ht="13.8" hidden="false" customHeight="false" outlineLevel="0" collapsed="false">
      <c r="A40" s="46" t="s">
        <v>41</v>
      </c>
      <c r="B40" s="52" t="n">
        <v>0</v>
      </c>
      <c r="C40" s="52" t="n">
        <v>0</v>
      </c>
      <c r="D40" s="52" t="n">
        <v>0</v>
      </c>
      <c r="E40" s="47" t="n">
        <v>0</v>
      </c>
      <c r="F40" s="52" t="n">
        <v>0</v>
      </c>
      <c r="G40" s="16" t="n">
        <v>0</v>
      </c>
      <c r="H40" s="50" t="s">
        <v>60</v>
      </c>
      <c r="I40" s="51" t="n">
        <f aca="false">G40-E40</f>
        <v>0</v>
      </c>
    </row>
    <row r="41" customFormat="false" ht="13.8" hidden="false" customHeight="false" outlineLevel="0" collapsed="false">
      <c r="A41" s="46" t="s">
        <v>31</v>
      </c>
      <c r="B41" s="52" t="n">
        <v>0</v>
      </c>
      <c r="C41" s="52" t="n">
        <v>0</v>
      </c>
      <c r="D41" s="52" t="n">
        <v>200</v>
      </c>
      <c r="E41" s="47" t="n">
        <v>200</v>
      </c>
      <c r="F41" s="52" t="n">
        <v>0</v>
      </c>
      <c r="G41" s="49" t="n">
        <v>0</v>
      </c>
      <c r="H41" s="50" t="s">
        <v>61</v>
      </c>
      <c r="I41" s="51" t="n">
        <f aca="false">G41-E41</f>
        <v>-200</v>
      </c>
    </row>
    <row r="42" customFormat="false" ht="15" hidden="false" customHeight="false" outlineLevel="0" collapsed="false">
      <c r="A42" s="44" t="s">
        <v>35</v>
      </c>
      <c r="B42" s="54" t="n">
        <f aca="false">SUM(B39:B41)</f>
        <v>2700</v>
      </c>
      <c r="C42" s="54" t="n">
        <f aca="false">SUM(C39:C41)</f>
        <v>2780.96</v>
      </c>
      <c r="D42" s="54" t="n">
        <f aca="false">SUM(D39:D41)</f>
        <v>3065</v>
      </c>
      <c r="E42" s="55" t="n">
        <f aca="false">SUM(E39:E41)</f>
        <v>3065</v>
      </c>
      <c r="F42" s="54" t="n">
        <f aca="false">SUM(F39:F41)</f>
        <v>2093.61</v>
      </c>
      <c r="G42" s="54" t="n">
        <f aca="false">SUM(G39:G41)</f>
        <v>2920</v>
      </c>
      <c r="H42" s="50"/>
      <c r="I42" s="56" t="n">
        <f aca="false">G42-E42</f>
        <v>-145</v>
      </c>
    </row>
    <row r="43" customFormat="false" ht="18.75" hidden="false" customHeight="true" outlineLevel="0" collapsed="false">
      <c r="A43" s="46"/>
      <c r="B43" s="47"/>
      <c r="C43" s="47"/>
      <c r="D43" s="47"/>
      <c r="E43" s="47"/>
      <c r="F43" s="47"/>
      <c r="G43" s="16"/>
      <c r="H43" s="50"/>
    </row>
    <row r="44" customFormat="false" ht="18.75" hidden="false" customHeight="true" outlineLevel="0" collapsed="false">
      <c r="A44" s="62" t="s">
        <v>62</v>
      </c>
      <c r="B44" s="47"/>
      <c r="C44" s="47"/>
      <c r="D44" s="47"/>
      <c r="E44" s="47"/>
      <c r="F44" s="47"/>
      <c r="G44" s="16"/>
      <c r="H44" s="50"/>
    </row>
    <row r="45" customFormat="false" ht="13.8" hidden="false" customHeight="false" outlineLevel="0" collapsed="false">
      <c r="A45" s="46" t="s">
        <v>63</v>
      </c>
      <c r="B45" s="47" t="n">
        <v>24500</v>
      </c>
      <c r="C45" s="47" t="n">
        <v>25235.08</v>
      </c>
      <c r="D45" s="47" t="n">
        <v>25992</v>
      </c>
      <c r="E45" s="47" t="n">
        <v>25992</v>
      </c>
      <c r="F45" s="48" t="n">
        <v>18994.11</v>
      </c>
      <c r="G45" s="49" t="n">
        <v>26510</v>
      </c>
      <c r="H45" s="50" t="s">
        <v>64</v>
      </c>
      <c r="I45" s="51" t="n">
        <f aca="false">G45-E45</f>
        <v>518</v>
      </c>
    </row>
    <row r="46" customFormat="false" ht="13.8" hidden="false" customHeight="false" outlineLevel="0" collapsed="false">
      <c r="A46" s="46" t="s">
        <v>65</v>
      </c>
      <c r="B46" s="47" t="n">
        <v>0</v>
      </c>
      <c r="C46" s="47" t="n">
        <v>0</v>
      </c>
      <c r="D46" s="47" t="n">
        <v>0</v>
      </c>
      <c r="E46" s="47" t="n">
        <v>0</v>
      </c>
      <c r="F46" s="47" t="n">
        <v>0</v>
      </c>
      <c r="G46" s="16" t="n">
        <v>0</v>
      </c>
      <c r="H46" s="50" t="s">
        <v>66</v>
      </c>
      <c r="I46" s="51" t="n">
        <f aca="false">G46-E46</f>
        <v>0</v>
      </c>
    </row>
    <row r="47" customFormat="false" ht="13.8" hidden="false" customHeight="false" outlineLevel="0" collapsed="false">
      <c r="A47" s="46" t="s">
        <v>67</v>
      </c>
      <c r="B47" s="47" t="n">
        <v>0</v>
      </c>
      <c r="C47" s="47" t="n">
        <v>0</v>
      </c>
      <c r="D47" s="47" t="n">
        <v>0</v>
      </c>
      <c r="E47" s="47" t="n">
        <v>0</v>
      </c>
      <c r="F47" s="47" t="n">
        <v>0</v>
      </c>
      <c r="G47" s="16" t="n">
        <v>0</v>
      </c>
      <c r="H47" s="50" t="s">
        <v>68</v>
      </c>
      <c r="I47" s="51" t="n">
        <f aca="false">G47-E47</f>
        <v>0</v>
      </c>
    </row>
    <row r="48" customFormat="false" ht="13.8" hidden="false" customHeight="false" outlineLevel="0" collapsed="false">
      <c r="A48" s="46" t="s">
        <v>69</v>
      </c>
      <c r="B48" s="52" t="n">
        <v>25</v>
      </c>
      <c r="C48" s="52" t="n">
        <v>0</v>
      </c>
      <c r="D48" s="52" t="n">
        <v>0</v>
      </c>
      <c r="E48" s="47" t="n">
        <v>0</v>
      </c>
      <c r="F48" s="48" t="n">
        <v>0</v>
      </c>
      <c r="G48" s="16" t="n">
        <v>0</v>
      </c>
      <c r="H48" s="50" t="s">
        <v>70</v>
      </c>
      <c r="I48" s="51" t="n">
        <f aca="false">G48-E48</f>
        <v>0</v>
      </c>
    </row>
    <row r="49" customFormat="false" ht="13.8" hidden="false" customHeight="false" outlineLevel="0" collapsed="false">
      <c r="A49" s="46" t="s">
        <v>41</v>
      </c>
      <c r="B49" s="47" t="n">
        <v>0</v>
      </c>
      <c r="C49" s="47" t="n">
        <v>0</v>
      </c>
      <c r="D49" s="47" t="n">
        <v>500</v>
      </c>
      <c r="E49" s="47" t="n">
        <v>500</v>
      </c>
      <c r="F49" s="52" t="n">
        <v>0</v>
      </c>
      <c r="G49" s="16" t="n">
        <v>500</v>
      </c>
      <c r="H49" s="50" t="s">
        <v>71</v>
      </c>
      <c r="I49" s="51" t="n">
        <f aca="false">G49-E49</f>
        <v>0</v>
      </c>
    </row>
    <row r="50" customFormat="false" ht="13.8" hidden="false" customHeight="false" outlineLevel="0" collapsed="false">
      <c r="A50" s="46" t="s">
        <v>31</v>
      </c>
      <c r="B50" s="47" t="n">
        <v>1909.43</v>
      </c>
      <c r="C50" s="47" t="n">
        <v>1660.55</v>
      </c>
      <c r="D50" s="47" t="n">
        <v>3000</v>
      </c>
      <c r="E50" s="47" t="n">
        <v>3000</v>
      </c>
      <c r="F50" s="52" t="n">
        <v>1671.15</v>
      </c>
      <c r="G50" s="49" t="n">
        <v>2250</v>
      </c>
      <c r="H50" s="50" t="s">
        <v>72</v>
      </c>
      <c r="I50" s="51" t="n">
        <f aca="false">G50-E50</f>
        <v>-750</v>
      </c>
    </row>
    <row r="51" customFormat="false" ht="13.8" hidden="false" customHeight="false" outlineLevel="0" collapsed="false">
      <c r="A51" s="46" t="s">
        <v>73</v>
      </c>
      <c r="B51" s="47" t="n">
        <v>0</v>
      </c>
      <c r="C51" s="47" t="n">
        <v>0</v>
      </c>
      <c r="D51" s="47" t="n">
        <v>0</v>
      </c>
      <c r="E51" s="47" t="n">
        <v>0</v>
      </c>
      <c r="F51" s="52" t="n">
        <v>0</v>
      </c>
      <c r="G51" s="16" t="n">
        <v>0</v>
      </c>
      <c r="H51" s="50" t="s">
        <v>74</v>
      </c>
      <c r="I51" s="51" t="n">
        <f aca="false">G51-E51</f>
        <v>0</v>
      </c>
    </row>
    <row r="52" customFormat="false" ht="15" hidden="false" customHeight="false" outlineLevel="0" collapsed="false">
      <c r="A52" s="44" t="s">
        <v>35</v>
      </c>
      <c r="B52" s="54" t="n">
        <f aca="false">SUM(B45:B51)</f>
        <v>26434.43</v>
      </c>
      <c r="C52" s="54" t="n">
        <f aca="false">SUM(C45:C51)</f>
        <v>26895.63</v>
      </c>
      <c r="D52" s="54" t="n">
        <f aca="false">SUM(D45:D51)</f>
        <v>29492</v>
      </c>
      <c r="E52" s="55" t="n">
        <f aca="false">SUM(E45:E51)</f>
        <v>29492</v>
      </c>
      <c r="F52" s="55" t="n">
        <f aca="false">SUM(F45:F51)</f>
        <v>20665.26</v>
      </c>
      <c r="G52" s="55" t="n">
        <f aca="false">SUM(G45:G51)</f>
        <v>29260</v>
      </c>
      <c r="H52" s="50"/>
      <c r="I52" s="56" t="n">
        <f aca="false">G52-E52</f>
        <v>-232</v>
      </c>
    </row>
    <row r="53" customFormat="false" ht="16.5" hidden="false" customHeight="true" outlineLevel="0" collapsed="false">
      <c r="A53" s="46"/>
      <c r="B53" s="47"/>
      <c r="C53" s="47"/>
      <c r="D53" s="47"/>
      <c r="E53" s="47"/>
      <c r="F53" s="47"/>
      <c r="G53" s="16"/>
      <c r="H53" s="50"/>
    </row>
    <row r="54" customFormat="false" ht="17.25" hidden="false" customHeight="true" outlineLevel="0" collapsed="false">
      <c r="A54" s="44" t="s">
        <v>75</v>
      </c>
      <c r="B54" s="47"/>
      <c r="C54" s="47"/>
      <c r="D54" s="47"/>
      <c r="E54" s="47"/>
      <c r="F54" s="47"/>
      <c r="G54" s="16"/>
      <c r="H54" s="50"/>
    </row>
    <row r="55" customFormat="false" ht="13.8" hidden="false" customHeight="false" outlineLevel="0" collapsed="false">
      <c r="A55" s="46" t="s">
        <v>27</v>
      </c>
      <c r="B55" s="47" t="n">
        <v>32078</v>
      </c>
      <c r="C55" s="47" t="n">
        <v>33813</v>
      </c>
      <c r="D55" s="47" t="n">
        <v>34031</v>
      </c>
      <c r="E55" s="47" t="n">
        <v>34031</v>
      </c>
      <c r="F55" s="48" t="n">
        <v>24868.72</v>
      </c>
      <c r="G55" s="63" t="n">
        <v>34031</v>
      </c>
      <c r="H55" s="50" t="s">
        <v>76</v>
      </c>
      <c r="I55" s="51" t="n">
        <f aca="false">G55-E55</f>
        <v>0</v>
      </c>
    </row>
    <row r="56" customFormat="false" ht="13.8" hidden="false" customHeight="false" outlineLevel="0" collapsed="false">
      <c r="A56" s="46" t="s">
        <v>77</v>
      </c>
      <c r="B56" s="47" t="n">
        <v>7996.88</v>
      </c>
      <c r="C56" s="47" t="n">
        <v>8545.74</v>
      </c>
      <c r="D56" s="47" t="n">
        <v>9000</v>
      </c>
      <c r="E56" s="47" t="n">
        <v>9000</v>
      </c>
      <c r="F56" s="47" t="n">
        <v>5549.36</v>
      </c>
      <c r="G56" s="53" t="n">
        <v>8000</v>
      </c>
      <c r="H56" s="50" t="s">
        <v>78</v>
      </c>
      <c r="I56" s="51" t="n">
        <f aca="false">G56-E56</f>
        <v>-1000</v>
      </c>
    </row>
    <row r="57" customFormat="false" ht="13.8" hidden="false" customHeight="false" outlineLevel="0" collapsed="false">
      <c r="A57" s="46" t="s">
        <v>48</v>
      </c>
      <c r="B57" s="47" t="n">
        <v>0</v>
      </c>
      <c r="C57" s="47" t="n">
        <v>0</v>
      </c>
      <c r="D57" s="47"/>
      <c r="E57" s="47" t="n">
        <v>0</v>
      </c>
      <c r="F57" s="52" t="n">
        <v>0</v>
      </c>
      <c r="G57" s="16" t="n">
        <v>3000</v>
      </c>
      <c r="H57" s="50" t="s">
        <v>79</v>
      </c>
      <c r="I57" s="51" t="n">
        <f aca="false">G57-E57</f>
        <v>3000</v>
      </c>
    </row>
    <row r="58" customFormat="false" ht="13.8" hidden="false" customHeight="false" outlineLevel="0" collapsed="false">
      <c r="A58" s="46" t="s">
        <v>41</v>
      </c>
      <c r="B58" s="47" t="n">
        <v>0</v>
      </c>
      <c r="C58" s="47" t="n">
        <v>0</v>
      </c>
      <c r="D58" s="47" t="n">
        <v>1000</v>
      </c>
      <c r="E58" s="47" t="n">
        <v>1000</v>
      </c>
      <c r="F58" s="52" t="n">
        <v>0</v>
      </c>
      <c r="G58" s="49" t="n">
        <v>250</v>
      </c>
      <c r="H58" s="50" t="s">
        <v>80</v>
      </c>
      <c r="I58" s="51" t="n">
        <f aca="false">G58-E58</f>
        <v>-750</v>
      </c>
    </row>
    <row r="59" customFormat="false" ht="15.75" hidden="false" customHeight="true" outlineLevel="0" collapsed="false">
      <c r="A59" s="46" t="s">
        <v>31</v>
      </c>
      <c r="B59" s="47" t="n">
        <v>6374.22</v>
      </c>
      <c r="C59" s="47" t="n">
        <v>6559.77</v>
      </c>
      <c r="D59" s="47" t="n">
        <v>7700</v>
      </c>
      <c r="E59" s="47" t="n">
        <v>7700</v>
      </c>
      <c r="F59" s="47" t="n">
        <v>4831.46</v>
      </c>
      <c r="G59" s="49" t="n">
        <v>7000</v>
      </c>
      <c r="H59" s="50" t="s">
        <v>81</v>
      </c>
      <c r="I59" s="51" t="n">
        <f aca="false">G59-E59</f>
        <v>-700</v>
      </c>
    </row>
    <row r="60" customFormat="false" ht="15" hidden="false" customHeight="false" outlineLevel="0" collapsed="false">
      <c r="A60" s="44" t="s">
        <v>35</v>
      </c>
      <c r="B60" s="55" t="n">
        <f aca="false">SUM(B55:B59)</f>
        <v>46449.1</v>
      </c>
      <c r="C60" s="55" t="n">
        <f aca="false">SUM(C55:C59)</f>
        <v>48918.51</v>
      </c>
      <c r="D60" s="55" t="n">
        <f aca="false">SUM(D55:D59)</f>
        <v>51731</v>
      </c>
      <c r="E60" s="55" t="n">
        <f aca="false">SUM(E55:E59)</f>
        <v>51731</v>
      </c>
      <c r="F60" s="55" t="n">
        <f aca="false">SUM(F55:F59)</f>
        <v>35249.54</v>
      </c>
      <c r="G60" s="55" t="n">
        <f aca="false">SUM(G55:G59)</f>
        <v>52281</v>
      </c>
      <c r="H60" s="50"/>
      <c r="I60" s="56" t="n">
        <f aca="false">G60-E60</f>
        <v>550</v>
      </c>
    </row>
    <row r="61" customFormat="false" ht="13.5" hidden="false" customHeight="true" outlineLevel="0" collapsed="false">
      <c r="A61" s="46"/>
      <c r="B61" s="47"/>
      <c r="C61" s="47"/>
      <c r="D61" s="47"/>
      <c r="E61" s="47"/>
      <c r="F61" s="47"/>
      <c r="G61" s="16"/>
      <c r="H61" s="50"/>
    </row>
    <row r="62" customFormat="false" ht="18.75" hidden="false" customHeight="true" outlineLevel="0" collapsed="false">
      <c r="A62" s="44" t="s">
        <v>82</v>
      </c>
      <c r="B62" s="47"/>
      <c r="C62" s="47"/>
      <c r="D62" s="47"/>
      <c r="E62" s="47"/>
      <c r="F62" s="47"/>
      <c r="G62" s="16"/>
      <c r="H62" s="50"/>
    </row>
    <row r="63" customFormat="false" ht="13.8" hidden="false" customHeight="false" outlineLevel="0" collapsed="false">
      <c r="A63" s="46" t="s">
        <v>31</v>
      </c>
      <c r="B63" s="52" t="n">
        <v>22524</v>
      </c>
      <c r="C63" s="52" t="n">
        <v>39566.65</v>
      </c>
      <c r="D63" s="52" t="n">
        <v>30000</v>
      </c>
      <c r="E63" s="64" t="n">
        <v>37500</v>
      </c>
      <c r="F63" s="48" t="n">
        <v>30596.95</v>
      </c>
      <c r="G63" s="49" t="n">
        <v>35000</v>
      </c>
      <c r="H63" s="50" t="s">
        <v>83</v>
      </c>
      <c r="I63" s="51" t="n">
        <f aca="false">G63-E63</f>
        <v>-2500</v>
      </c>
    </row>
    <row r="64" customFormat="false" ht="15" hidden="false" customHeight="false" outlineLevel="0" collapsed="false">
      <c r="A64" s="44" t="s">
        <v>35</v>
      </c>
      <c r="B64" s="54" t="n">
        <f aca="false">SUM(B63)</f>
        <v>22524</v>
      </c>
      <c r="C64" s="54" t="n">
        <f aca="false">SUM(C63)</f>
        <v>39566.65</v>
      </c>
      <c r="D64" s="54" t="n">
        <f aca="false">SUM(D63)</f>
        <v>30000</v>
      </c>
      <c r="E64" s="55" t="n">
        <f aca="false">SUM(E63)</f>
        <v>37500</v>
      </c>
      <c r="F64" s="55" t="n">
        <f aca="false">SUM(F63)</f>
        <v>30596.95</v>
      </c>
      <c r="G64" s="55" t="n">
        <f aca="false">SUM(G63)</f>
        <v>35000</v>
      </c>
      <c r="H64" s="50"/>
      <c r="I64" s="56" t="n">
        <f aca="false">G64-E64</f>
        <v>-2500</v>
      </c>
    </row>
    <row r="65" customFormat="false" ht="10.5" hidden="false" customHeight="true" outlineLevel="0" collapsed="false">
      <c r="A65" s="44"/>
      <c r="B65" s="47"/>
      <c r="C65" s="47"/>
      <c r="D65" s="47"/>
      <c r="E65" s="47"/>
      <c r="F65" s="47"/>
      <c r="G65" s="16"/>
      <c r="H65" s="50"/>
    </row>
    <row r="66" customFormat="false" ht="15" hidden="false" customHeight="false" outlineLevel="0" collapsed="false">
      <c r="A66" s="44" t="s">
        <v>84</v>
      </c>
      <c r="B66" s="47"/>
      <c r="C66" s="47"/>
      <c r="D66" s="47"/>
      <c r="E66" s="47"/>
      <c r="F66" s="47"/>
      <c r="G66" s="16"/>
      <c r="H66" s="50"/>
    </row>
    <row r="67" customFormat="false" ht="13.8" hidden="false" customHeight="false" outlineLevel="0" collapsed="false">
      <c r="A67" s="46" t="s">
        <v>85</v>
      </c>
      <c r="B67" s="47" t="n">
        <v>0</v>
      </c>
      <c r="C67" s="47" t="n">
        <v>0</v>
      </c>
      <c r="D67" s="47" t="n">
        <v>0</v>
      </c>
      <c r="E67" s="47" t="n">
        <v>0</v>
      </c>
      <c r="F67" s="47" t="n">
        <v>0</v>
      </c>
      <c r="G67" s="16" t="n">
        <v>0</v>
      </c>
      <c r="H67" s="50" t="s">
        <v>86</v>
      </c>
      <c r="I67" s="51" t="n">
        <f aca="false">G67-E67</f>
        <v>0</v>
      </c>
    </row>
    <row r="68" customFormat="false" ht="13.8" hidden="false" customHeight="false" outlineLevel="0" collapsed="false">
      <c r="A68" s="46" t="s">
        <v>87</v>
      </c>
      <c r="B68" s="47" t="n">
        <v>0</v>
      </c>
      <c r="C68" s="47" t="n">
        <v>0</v>
      </c>
      <c r="D68" s="47" t="n">
        <v>2000</v>
      </c>
      <c r="E68" s="64" t="n">
        <v>4500</v>
      </c>
      <c r="F68" s="47" t="n">
        <v>0</v>
      </c>
      <c r="G68" s="16" t="n">
        <v>0</v>
      </c>
      <c r="H68" s="50" t="s">
        <v>88</v>
      </c>
      <c r="I68" s="51" t="n">
        <f aca="false">G68-E68</f>
        <v>-4500</v>
      </c>
    </row>
    <row r="69" customFormat="false" ht="15" hidden="false" customHeight="false" outlineLevel="0" collapsed="false">
      <c r="A69" s="44" t="s">
        <v>35</v>
      </c>
      <c r="B69" s="55" t="n">
        <f aca="false">SUM(B67)</f>
        <v>0</v>
      </c>
      <c r="C69" s="55" t="n">
        <f aca="false">SUM(C67)</f>
        <v>0</v>
      </c>
      <c r="D69" s="55" t="n">
        <f aca="false">SUM(D67:D68)</f>
        <v>2000</v>
      </c>
      <c r="E69" s="55" t="n">
        <f aca="false">SUM(E67:E68)</f>
        <v>4500</v>
      </c>
      <c r="F69" s="55" t="n">
        <f aca="false">SUM(F67,)</f>
        <v>0</v>
      </c>
      <c r="G69" s="55" t="n">
        <f aca="false">SUM(G67,G68)</f>
        <v>0</v>
      </c>
      <c r="H69" s="50"/>
      <c r="I69" s="56" t="n">
        <f aca="false">G69-E69</f>
        <v>-4500</v>
      </c>
    </row>
    <row r="70" customFormat="false" ht="13.8" hidden="false" customHeight="false" outlineLevel="0" collapsed="false">
      <c r="A70" s="46"/>
      <c r="B70" s="47"/>
      <c r="C70" s="47"/>
      <c r="D70" s="47"/>
      <c r="E70" s="47"/>
      <c r="F70" s="47"/>
      <c r="G70" s="16"/>
      <c r="H70" s="50"/>
    </row>
    <row r="71" customFormat="false" ht="17.25" hidden="false" customHeight="true" outlineLevel="0" collapsed="false">
      <c r="A71" s="44" t="s">
        <v>89</v>
      </c>
      <c r="B71" s="47"/>
      <c r="C71" s="47"/>
      <c r="D71" s="47"/>
      <c r="E71" s="47"/>
      <c r="F71" s="47"/>
      <c r="G71" s="16"/>
      <c r="H71" s="50"/>
    </row>
    <row r="72" customFormat="false" ht="12" hidden="false" customHeight="true" outlineLevel="0" collapsed="false">
      <c r="A72" s="46" t="s">
        <v>31</v>
      </c>
      <c r="B72" s="52" t="n">
        <v>0</v>
      </c>
      <c r="C72" s="52" t="n">
        <v>0</v>
      </c>
      <c r="D72" s="52" t="n">
        <v>0</v>
      </c>
      <c r="E72" s="47" t="n">
        <v>0</v>
      </c>
      <c r="F72" s="52" t="n">
        <v>0</v>
      </c>
      <c r="G72" s="16" t="n">
        <v>0</v>
      </c>
      <c r="H72" s="50" t="s">
        <v>90</v>
      </c>
      <c r="I72" s="51" t="n">
        <f aca="false">G72-E72</f>
        <v>0</v>
      </c>
    </row>
    <row r="73" customFormat="false" ht="12.75" hidden="false" customHeight="true" outlineLevel="0" collapsed="false">
      <c r="A73" s="46" t="s">
        <v>91</v>
      </c>
      <c r="B73" s="52" t="n">
        <v>0</v>
      </c>
      <c r="C73" s="52" t="n">
        <v>0</v>
      </c>
      <c r="D73" s="52" t="n">
        <v>36000</v>
      </c>
      <c r="E73" s="47" t="n">
        <v>36000</v>
      </c>
      <c r="F73" s="48" t="n">
        <v>5317.5</v>
      </c>
      <c r="G73" s="49" t="n">
        <v>0</v>
      </c>
      <c r="H73" s="50" t="s">
        <v>92</v>
      </c>
      <c r="I73" s="51" t="n">
        <f aca="false">G73-E73</f>
        <v>-36000</v>
      </c>
    </row>
    <row r="74" customFormat="false" ht="15.75" hidden="false" customHeight="true" outlineLevel="0" collapsed="false">
      <c r="A74" s="44" t="s">
        <v>35</v>
      </c>
      <c r="B74" s="54" t="n">
        <f aca="false">SUM(B72:B73)</f>
        <v>0</v>
      </c>
      <c r="C74" s="54" t="n">
        <f aca="false">SUM(C72:C73)</f>
        <v>0</v>
      </c>
      <c r="D74" s="54" t="n">
        <f aca="false">SUM(D72:D73)</f>
        <v>36000</v>
      </c>
      <c r="E74" s="55" t="n">
        <f aca="false">SUM(E72:E73)</f>
        <v>36000</v>
      </c>
      <c r="F74" s="55" t="n">
        <f aca="false">SUM(F72:F73)</f>
        <v>5317.5</v>
      </c>
      <c r="G74" s="54" t="n">
        <f aca="false">SUM(G72:G73)</f>
        <v>0</v>
      </c>
      <c r="H74" s="50"/>
      <c r="I74" s="56" t="n">
        <f aca="false">G74-E74</f>
        <v>-36000</v>
      </c>
    </row>
    <row r="75" customFormat="false" ht="12.75" hidden="false" customHeight="true" outlineLevel="0" collapsed="false">
      <c r="A75" s="46"/>
      <c r="B75" s="47"/>
      <c r="C75" s="47"/>
      <c r="D75" s="47"/>
      <c r="E75" s="47"/>
      <c r="F75" s="47"/>
      <c r="G75" s="16"/>
      <c r="H75" s="50"/>
    </row>
    <row r="76" customFormat="false" ht="15" hidden="false" customHeight="false" outlineLevel="0" collapsed="false">
      <c r="A76" s="44" t="s">
        <v>93</v>
      </c>
      <c r="B76" s="47"/>
      <c r="C76" s="47"/>
      <c r="D76" s="47"/>
      <c r="E76" s="47"/>
      <c r="F76" s="47"/>
      <c r="G76" s="16"/>
      <c r="H76" s="50"/>
    </row>
    <row r="77" customFormat="false" ht="13.8" hidden="false" customHeight="false" outlineLevel="0" collapsed="false">
      <c r="A77" s="46" t="s">
        <v>31</v>
      </c>
      <c r="B77" s="47" t="n">
        <v>3828.12</v>
      </c>
      <c r="C77" s="47" t="n">
        <v>3279.6</v>
      </c>
      <c r="D77" s="47" t="n">
        <v>4800</v>
      </c>
      <c r="E77" s="47" t="n">
        <v>4800</v>
      </c>
      <c r="F77" s="48" t="n">
        <v>0</v>
      </c>
      <c r="G77" s="49" t="n">
        <v>3600</v>
      </c>
      <c r="H77" s="50" t="s">
        <v>94</v>
      </c>
      <c r="I77" s="51" t="n">
        <f aca="false">G77-E77</f>
        <v>-1200</v>
      </c>
    </row>
    <row r="78" customFormat="false" ht="15" hidden="false" customHeight="false" outlineLevel="0" collapsed="false">
      <c r="A78" s="44" t="s">
        <v>35</v>
      </c>
      <c r="B78" s="55" t="n">
        <f aca="false">SUM(B77:B77)</f>
        <v>3828.12</v>
      </c>
      <c r="C78" s="55" t="n">
        <f aca="false">SUM(C77:C77)</f>
        <v>3279.6</v>
      </c>
      <c r="D78" s="55" t="n">
        <f aca="false">SUM(D77:D77)</f>
        <v>4800</v>
      </c>
      <c r="E78" s="55" t="n">
        <f aca="false">SUM(E77:E77)</f>
        <v>4800</v>
      </c>
      <c r="F78" s="65" t="n">
        <f aca="false">SUM(F77:F77)</f>
        <v>0</v>
      </c>
      <c r="G78" s="65" t="n">
        <f aca="false">SUM(G77:G77)</f>
        <v>3600</v>
      </c>
      <c r="H78" s="50"/>
      <c r="I78" s="56" t="n">
        <f aca="false">G78-E78</f>
        <v>-1200</v>
      </c>
    </row>
    <row r="79" customFormat="false" ht="15.75" hidden="false" customHeight="true" outlineLevel="0" collapsed="false">
      <c r="A79" s="46"/>
      <c r="B79" s="47"/>
      <c r="C79" s="47"/>
      <c r="D79" s="47"/>
      <c r="E79" s="47"/>
      <c r="F79" s="66"/>
      <c r="G79" s="16"/>
      <c r="H79" s="50"/>
    </row>
    <row r="80" customFormat="false" ht="28.5" hidden="false" customHeight="true" outlineLevel="0" collapsed="false">
      <c r="A80" s="44" t="s">
        <v>95</v>
      </c>
      <c r="B80" s="47"/>
      <c r="C80" s="47"/>
      <c r="D80" s="47"/>
      <c r="E80" s="47"/>
      <c r="F80" s="47"/>
      <c r="G80" s="16"/>
      <c r="H80" s="50"/>
    </row>
    <row r="81" customFormat="false" ht="13.8" hidden="false" customHeight="true" outlineLevel="0" collapsed="false">
      <c r="A81" s="46" t="s">
        <v>96</v>
      </c>
      <c r="B81" s="47" t="n">
        <v>0</v>
      </c>
      <c r="C81" s="47" t="n">
        <v>0</v>
      </c>
      <c r="D81" s="47" t="n">
        <v>0</v>
      </c>
      <c r="E81" s="47" t="n">
        <v>360</v>
      </c>
      <c r="F81" s="47" t="n">
        <v>0</v>
      </c>
      <c r="G81" s="49" t="n">
        <v>360</v>
      </c>
      <c r="H81" s="50" t="s">
        <v>97</v>
      </c>
      <c r="I81" s="51" t="n">
        <f aca="false">G81-E81</f>
        <v>0</v>
      </c>
    </row>
    <row r="82" customFormat="false" ht="13.8" hidden="false" customHeight="false" outlineLevel="0" collapsed="false">
      <c r="A82" s="46" t="s">
        <v>27</v>
      </c>
      <c r="B82" s="47" t="n">
        <v>11362.48</v>
      </c>
      <c r="C82" s="47" t="n">
        <v>10301.77</v>
      </c>
      <c r="D82" s="47" t="n">
        <v>25000</v>
      </c>
      <c r="E82" s="47" t="n">
        <v>16000</v>
      </c>
      <c r="F82" s="47" t="n">
        <v>10333.05</v>
      </c>
      <c r="G82" s="49" t="n">
        <v>15000</v>
      </c>
      <c r="H82" s="50" t="s">
        <v>98</v>
      </c>
      <c r="I82" s="51" t="n">
        <f aca="false">G82-E82</f>
        <v>-1000</v>
      </c>
    </row>
    <row r="83" customFormat="false" ht="13.8" hidden="false" customHeight="false" outlineLevel="0" collapsed="false">
      <c r="A83" s="46" t="s">
        <v>99</v>
      </c>
      <c r="B83" s="47" t="n">
        <v>0</v>
      </c>
      <c r="C83" s="47" t="n">
        <v>0</v>
      </c>
      <c r="D83" s="47" t="n">
        <v>0</v>
      </c>
      <c r="E83" s="47" t="n">
        <v>0</v>
      </c>
      <c r="F83" s="47" t="n">
        <v>0</v>
      </c>
      <c r="G83" s="16" t="n">
        <v>0</v>
      </c>
      <c r="H83" s="50" t="s">
        <v>100</v>
      </c>
      <c r="I83" s="51" t="n">
        <f aca="false">G83-E83</f>
        <v>0</v>
      </c>
    </row>
    <row r="84" customFormat="false" ht="13.8" hidden="false" customHeight="false" outlineLevel="0" collapsed="false">
      <c r="A84" s="46" t="s">
        <v>41</v>
      </c>
      <c r="B84" s="52" t="n">
        <v>239.99</v>
      </c>
      <c r="C84" s="52" t="n">
        <v>0</v>
      </c>
      <c r="D84" s="52" t="n">
        <v>0</v>
      </c>
      <c r="E84" s="47" t="n">
        <v>0</v>
      </c>
      <c r="F84" s="52" t="n">
        <v>0</v>
      </c>
      <c r="G84" s="16" t="n">
        <v>0</v>
      </c>
      <c r="H84" s="50" t="s">
        <v>101</v>
      </c>
      <c r="I84" s="51" t="n">
        <f aca="false">G84-E84</f>
        <v>0</v>
      </c>
    </row>
    <row r="85" customFormat="false" ht="13.8" hidden="false" customHeight="false" outlineLevel="0" collapsed="false">
      <c r="A85" s="46" t="s">
        <v>31</v>
      </c>
      <c r="B85" s="52" t="n">
        <v>48635.93</v>
      </c>
      <c r="C85" s="52" t="n">
        <v>52198.68</v>
      </c>
      <c r="D85" s="52" t="n">
        <v>65000</v>
      </c>
      <c r="E85" s="64" t="n">
        <v>62000</v>
      </c>
      <c r="F85" s="47" t="n">
        <v>33251.83</v>
      </c>
      <c r="G85" s="16" t="n">
        <v>65000</v>
      </c>
      <c r="H85" s="50" t="s">
        <v>102</v>
      </c>
      <c r="I85" s="51" t="n">
        <f aca="false">G85-E85</f>
        <v>3000</v>
      </c>
    </row>
    <row r="86" customFormat="false" ht="12.75" hidden="false" customHeight="true" outlineLevel="0" collapsed="false">
      <c r="A86" s="46" t="s">
        <v>103</v>
      </c>
      <c r="B86" s="52" t="n">
        <v>447.87</v>
      </c>
      <c r="C86" s="52" t="n">
        <v>785.82</v>
      </c>
      <c r="D86" s="52" t="n">
        <v>800</v>
      </c>
      <c r="E86" s="47" t="n">
        <v>800</v>
      </c>
      <c r="F86" s="47" t="n">
        <v>319.84</v>
      </c>
      <c r="G86" s="16" t="n">
        <v>800</v>
      </c>
      <c r="H86" s="50" t="s">
        <v>104</v>
      </c>
      <c r="I86" s="51" t="n">
        <f aca="false">G86-E86</f>
        <v>0</v>
      </c>
    </row>
    <row r="87" customFormat="false" ht="13.5" hidden="false" customHeight="true" outlineLevel="0" collapsed="false">
      <c r="A87" s="46" t="s">
        <v>105</v>
      </c>
      <c r="B87" s="52" t="n">
        <v>17820.88</v>
      </c>
      <c r="C87" s="52" t="n">
        <v>9955.57</v>
      </c>
      <c r="D87" s="52" t="n">
        <v>12500</v>
      </c>
      <c r="E87" s="47" t="n">
        <v>12500</v>
      </c>
      <c r="F87" s="47" t="n">
        <v>5364.04</v>
      </c>
      <c r="G87" s="49" t="n">
        <v>20000</v>
      </c>
      <c r="H87" s="50" t="s">
        <v>106</v>
      </c>
      <c r="I87" s="51" t="n">
        <f aca="false">G87-E87</f>
        <v>7500</v>
      </c>
    </row>
    <row r="88" customFormat="false" ht="12.75" hidden="false" customHeight="true" outlineLevel="0" collapsed="false">
      <c r="A88" s="46" t="s">
        <v>107</v>
      </c>
      <c r="B88" s="52" t="n">
        <v>2237.67</v>
      </c>
      <c r="C88" s="52" t="n">
        <v>1739.51</v>
      </c>
      <c r="D88" s="52" t="n">
        <v>0</v>
      </c>
      <c r="E88" s="47" t="n">
        <v>0</v>
      </c>
      <c r="F88" s="47" t="n">
        <v>0</v>
      </c>
      <c r="G88" s="16" t="n">
        <v>0</v>
      </c>
      <c r="H88" s="50" t="s">
        <v>108</v>
      </c>
      <c r="I88" s="51" t="n">
        <f aca="false">G88-E88</f>
        <v>0</v>
      </c>
    </row>
    <row r="89" customFormat="false" ht="15" hidden="false" customHeight="false" outlineLevel="0" collapsed="false">
      <c r="A89" s="44" t="s">
        <v>35</v>
      </c>
      <c r="B89" s="55" t="n">
        <f aca="false">SUM(B81:B88)</f>
        <v>80744.82</v>
      </c>
      <c r="C89" s="55" t="n">
        <f aca="false">SUM(C81:C88)</f>
        <v>74981.35</v>
      </c>
      <c r="D89" s="55" t="n">
        <f aca="false">SUM(D81:D88)</f>
        <v>103300</v>
      </c>
      <c r="E89" s="55" t="n">
        <f aca="false">SUM(E81:E88)</f>
        <v>91660</v>
      </c>
      <c r="F89" s="55" t="n">
        <f aca="false">SUM(F81:F88)</f>
        <v>49268.76</v>
      </c>
      <c r="G89" s="55" t="n">
        <f aca="false">SUM(G81:G88)</f>
        <v>101160</v>
      </c>
      <c r="H89" s="50"/>
      <c r="I89" s="56" t="n">
        <f aca="false">G89-E89</f>
        <v>9500</v>
      </c>
    </row>
    <row r="90" customFormat="false" ht="13.8" hidden="false" customHeight="false" outlineLevel="0" collapsed="false">
      <c r="A90" s="46"/>
      <c r="B90" s="47"/>
      <c r="C90" s="47"/>
      <c r="D90" s="47"/>
      <c r="E90" s="47"/>
      <c r="F90" s="47"/>
      <c r="G90" s="16"/>
      <c r="H90" s="50"/>
    </row>
    <row r="91" customFormat="false" ht="27.5" hidden="false" customHeight="false" outlineLevel="0" collapsed="false">
      <c r="A91" s="44" t="s">
        <v>109</v>
      </c>
      <c r="B91" s="47"/>
      <c r="C91" s="47"/>
      <c r="D91" s="47"/>
      <c r="E91" s="47"/>
      <c r="F91" s="47"/>
      <c r="G91" s="16"/>
      <c r="H91" s="50"/>
    </row>
    <row r="92" customFormat="false" ht="13.8" hidden="false" customHeight="false" outlineLevel="0" collapsed="false">
      <c r="A92" s="46" t="s">
        <v>31</v>
      </c>
      <c r="B92" s="47" t="n">
        <v>0</v>
      </c>
      <c r="C92" s="47" t="n">
        <v>0</v>
      </c>
      <c r="D92" s="47" t="n">
        <v>0</v>
      </c>
      <c r="E92" s="47" t="n">
        <v>0</v>
      </c>
      <c r="F92" s="47" t="n">
        <v>0</v>
      </c>
      <c r="G92" s="49" t="n">
        <v>7500</v>
      </c>
      <c r="H92" s="50" t="s">
        <v>110</v>
      </c>
      <c r="I92" s="51" t="n">
        <f aca="false">G92-E92</f>
        <v>7500</v>
      </c>
    </row>
    <row r="93" customFormat="false" ht="15" hidden="false" customHeight="false" outlineLevel="0" collapsed="false">
      <c r="A93" s="44" t="s">
        <v>35</v>
      </c>
      <c r="B93" s="55" t="n">
        <f aca="false">SUM(B92:B92)</f>
        <v>0</v>
      </c>
      <c r="C93" s="55" t="n">
        <f aca="false">SUM(C92:C92)</f>
        <v>0</v>
      </c>
      <c r="D93" s="55" t="n">
        <v>0</v>
      </c>
      <c r="E93" s="55" t="n">
        <f aca="false">SUM(E92:E92)</f>
        <v>0</v>
      </c>
      <c r="F93" s="55" t="n">
        <f aca="false">SUM(F92:F92)</f>
        <v>0</v>
      </c>
      <c r="G93" s="55" t="n">
        <f aca="false">SUM(G92:G92)</f>
        <v>7500</v>
      </c>
      <c r="H93" s="50"/>
      <c r="I93" s="56" t="n">
        <f aca="false">G93-E93</f>
        <v>7500</v>
      </c>
    </row>
    <row r="94" customFormat="false" ht="8.25" hidden="false" customHeight="true" outlineLevel="0" collapsed="false">
      <c r="A94" s="46"/>
      <c r="B94" s="47"/>
      <c r="C94" s="47"/>
      <c r="D94" s="47"/>
      <c r="E94" s="47"/>
      <c r="F94" s="47"/>
      <c r="G94" s="16"/>
      <c r="H94" s="50"/>
    </row>
    <row r="95" s="70" customFormat="true" ht="32.25" hidden="false" customHeight="true" outlineLevel="0" collapsed="false">
      <c r="A95" s="44" t="s">
        <v>111</v>
      </c>
      <c r="B95" s="67"/>
      <c r="C95" s="67"/>
      <c r="D95" s="67"/>
      <c r="E95" s="67"/>
      <c r="F95" s="67"/>
      <c r="G95" s="68"/>
      <c r="H95" s="69"/>
      <c r="ALX95" s="4"/>
      <c r="ALY95" s="5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3.8" hidden="false" customHeight="false" outlineLevel="0" collapsed="false">
      <c r="A96" s="46" t="s">
        <v>31</v>
      </c>
      <c r="B96" s="47" t="n">
        <v>3223.12</v>
      </c>
      <c r="C96" s="47" t="n">
        <v>2907.77</v>
      </c>
      <c r="D96" s="47" t="n">
        <v>3500</v>
      </c>
      <c r="E96" s="47" t="n">
        <v>4000</v>
      </c>
      <c r="F96" s="47" t="n">
        <v>2300.85</v>
      </c>
      <c r="G96" s="16" t="n">
        <v>3500</v>
      </c>
      <c r="H96" s="50" t="s">
        <v>112</v>
      </c>
      <c r="I96" s="51" t="n">
        <f aca="false">G96-E96</f>
        <v>-500</v>
      </c>
    </row>
    <row r="97" customFormat="false" ht="13.8" hidden="false" customHeight="false" outlineLevel="0" collapsed="false">
      <c r="A97" s="46" t="s">
        <v>113</v>
      </c>
      <c r="B97" s="52" t="n">
        <v>0</v>
      </c>
      <c r="C97" s="52" t="n">
        <v>0</v>
      </c>
      <c r="D97" s="52" t="n">
        <v>0</v>
      </c>
      <c r="E97" s="47" t="n">
        <v>0</v>
      </c>
      <c r="F97" s="47" t="n">
        <v>0</v>
      </c>
      <c r="G97" s="16" t="n">
        <v>0</v>
      </c>
      <c r="H97" s="50" t="s">
        <v>114</v>
      </c>
      <c r="I97" s="51" t="n">
        <f aca="false">G97-E97</f>
        <v>0</v>
      </c>
    </row>
    <row r="98" customFormat="false" ht="15" hidden="false" customHeight="false" outlineLevel="0" collapsed="false">
      <c r="A98" s="44" t="s">
        <v>35</v>
      </c>
      <c r="B98" s="55" t="n">
        <f aca="false">SUM(B96:B97)</f>
        <v>3223.12</v>
      </c>
      <c r="C98" s="55" t="n">
        <f aca="false">SUM(C96:C97)</f>
        <v>2907.77</v>
      </c>
      <c r="D98" s="55" t="n">
        <f aca="false">SUM(D96:D97)</f>
        <v>3500</v>
      </c>
      <c r="E98" s="55" t="n">
        <f aca="false">SUM(E96:E97)</f>
        <v>4000</v>
      </c>
      <c r="F98" s="55" t="n">
        <f aca="false">SUM(F96:F97)</f>
        <v>2300.85</v>
      </c>
      <c r="G98" s="55" t="n">
        <f aca="false">SUM(G96:G97)</f>
        <v>3500</v>
      </c>
      <c r="H98" s="50"/>
      <c r="I98" s="56" t="n">
        <f aca="false">G98-E98</f>
        <v>-500</v>
      </c>
    </row>
    <row r="99" customFormat="false" ht="17.25" hidden="false" customHeight="true" outlineLevel="0" collapsed="false">
      <c r="A99" s="46"/>
      <c r="B99" s="47"/>
      <c r="C99" s="47"/>
      <c r="D99" s="47"/>
      <c r="E99" s="47"/>
      <c r="F99" s="47"/>
      <c r="G99" s="16"/>
      <c r="H99" s="50"/>
    </row>
    <row r="100" customFormat="false" ht="15" hidden="false" customHeight="false" outlineLevel="0" collapsed="false">
      <c r="A100" s="44" t="s">
        <v>115</v>
      </c>
      <c r="B100" s="47"/>
      <c r="C100" s="47"/>
      <c r="D100" s="47"/>
      <c r="E100" s="47"/>
      <c r="F100" s="47"/>
      <c r="G100" s="16"/>
      <c r="H100" s="50"/>
    </row>
    <row r="101" customFormat="false" ht="23.75" hidden="false" customHeight="false" outlineLevel="0" collapsed="false">
      <c r="A101" s="46" t="s">
        <v>116</v>
      </c>
      <c r="B101" s="52" t="n">
        <v>40690.85</v>
      </c>
      <c r="C101" s="52" t="n">
        <v>39740.91</v>
      </c>
      <c r="D101" s="52" t="n">
        <v>43000</v>
      </c>
      <c r="E101" s="47" t="n">
        <v>43000</v>
      </c>
      <c r="F101" s="48" t="n">
        <v>42483.51</v>
      </c>
      <c r="G101" s="49" t="n">
        <v>45000</v>
      </c>
      <c r="H101" s="50" t="s">
        <v>117</v>
      </c>
      <c r="I101" s="51" t="n">
        <f aca="false">G101-E101</f>
        <v>2000</v>
      </c>
    </row>
    <row r="102" customFormat="false" ht="23.75" hidden="false" customHeight="false" outlineLevel="0" collapsed="false">
      <c r="A102" s="46" t="s">
        <v>118</v>
      </c>
      <c r="B102" s="47" t="n">
        <v>0</v>
      </c>
      <c r="C102" s="47" t="n">
        <v>1800</v>
      </c>
      <c r="D102" s="52" t="n">
        <v>2000</v>
      </c>
      <c r="E102" s="47" t="n">
        <v>2000</v>
      </c>
      <c r="F102" s="52" t="n">
        <v>79.2</v>
      </c>
      <c r="G102" s="49" t="n">
        <v>2500</v>
      </c>
      <c r="H102" s="50" t="s">
        <v>119</v>
      </c>
      <c r="I102" s="51" t="n">
        <f aca="false">G102-E102</f>
        <v>500</v>
      </c>
    </row>
    <row r="103" customFormat="false" ht="23.75" hidden="false" customHeight="false" outlineLevel="0" collapsed="false">
      <c r="A103" s="46" t="s">
        <v>120</v>
      </c>
      <c r="B103" s="47" t="n">
        <v>1242</v>
      </c>
      <c r="C103" s="47" t="n">
        <v>1301</v>
      </c>
      <c r="D103" s="52" t="n">
        <v>1500</v>
      </c>
      <c r="E103" s="47" t="n">
        <v>1500</v>
      </c>
      <c r="F103" s="47" t="n">
        <v>1411</v>
      </c>
      <c r="G103" s="16" t="n">
        <v>1500</v>
      </c>
      <c r="H103" s="50" t="s">
        <v>121</v>
      </c>
      <c r="I103" s="51" t="n">
        <f aca="false">G103-E103</f>
        <v>0</v>
      </c>
    </row>
    <row r="104" customFormat="false" ht="13.8" hidden="false" customHeight="false" outlineLevel="0" collapsed="false">
      <c r="A104" s="46" t="s">
        <v>122</v>
      </c>
      <c r="B104" s="52" t="n">
        <v>0</v>
      </c>
      <c r="C104" s="52" t="n">
        <v>0</v>
      </c>
      <c r="D104" s="52" t="n">
        <v>1000</v>
      </c>
      <c r="E104" s="47" t="n">
        <v>1000</v>
      </c>
      <c r="F104" s="52" t="n">
        <v>0</v>
      </c>
      <c r="G104" s="16" t="n">
        <v>0</v>
      </c>
      <c r="H104" s="50" t="s">
        <v>123</v>
      </c>
      <c r="I104" s="51" t="n">
        <f aca="false">G104-E104</f>
        <v>-1000</v>
      </c>
    </row>
    <row r="105" customFormat="false" ht="13.8" hidden="false" customHeight="false" outlineLevel="0" collapsed="false">
      <c r="A105" s="46" t="s">
        <v>124</v>
      </c>
      <c r="B105" s="52" t="n">
        <v>0</v>
      </c>
      <c r="C105" s="52" t="n">
        <v>5000</v>
      </c>
      <c r="D105" s="52" t="n">
        <v>0</v>
      </c>
      <c r="E105" s="47" t="n">
        <v>0</v>
      </c>
      <c r="F105" s="52" t="n">
        <v>0</v>
      </c>
      <c r="G105" s="16" t="n">
        <v>0</v>
      </c>
      <c r="H105" s="50" t="s">
        <v>125</v>
      </c>
      <c r="I105" s="51" t="n">
        <f aca="false">G105-E105</f>
        <v>0</v>
      </c>
    </row>
    <row r="106" customFormat="false" ht="13.8" hidden="false" customHeight="false" outlineLevel="0" collapsed="false">
      <c r="A106" s="46" t="s">
        <v>126</v>
      </c>
      <c r="B106" s="52" t="n">
        <v>246.21</v>
      </c>
      <c r="C106" s="52" t="n">
        <v>255.64</v>
      </c>
      <c r="D106" s="52" t="n">
        <v>400</v>
      </c>
      <c r="E106" s="47" t="n">
        <v>400</v>
      </c>
      <c r="F106" s="52" t="n">
        <v>309.61</v>
      </c>
      <c r="G106" s="16" t="n">
        <v>400</v>
      </c>
      <c r="H106" s="50" t="s">
        <v>127</v>
      </c>
      <c r="I106" s="51" t="n">
        <f aca="false">G106-E106</f>
        <v>0</v>
      </c>
    </row>
    <row r="107" customFormat="false" ht="13.8" hidden="false" customHeight="false" outlineLevel="0" collapsed="false">
      <c r="A107" s="46" t="s">
        <v>128</v>
      </c>
      <c r="B107" s="52" t="n">
        <v>15000</v>
      </c>
      <c r="C107" s="52" t="n">
        <v>4200</v>
      </c>
      <c r="D107" s="52" t="n">
        <v>25000</v>
      </c>
      <c r="E107" s="64" t="n">
        <v>17500</v>
      </c>
      <c r="F107" s="52" t="n">
        <v>0</v>
      </c>
      <c r="G107" s="16" t="n">
        <v>26000</v>
      </c>
      <c r="H107" s="50" t="s">
        <v>129</v>
      </c>
      <c r="I107" s="51" t="n">
        <f aca="false">G107-E107</f>
        <v>8500</v>
      </c>
    </row>
    <row r="108" customFormat="false" ht="15" hidden="false" customHeight="false" outlineLevel="0" collapsed="false">
      <c r="A108" s="44" t="s">
        <v>35</v>
      </c>
      <c r="B108" s="55" t="n">
        <f aca="false">SUM(B101:B107)</f>
        <v>57179.06</v>
      </c>
      <c r="C108" s="55" t="n">
        <f aca="false">SUM(C101:C107)</f>
        <v>52297.55</v>
      </c>
      <c r="D108" s="55" t="n">
        <f aca="false">SUM(D101:D107)</f>
        <v>72900</v>
      </c>
      <c r="E108" s="55" t="n">
        <f aca="false">SUM(E101:E107)</f>
        <v>65400</v>
      </c>
      <c r="F108" s="54" t="n">
        <f aca="false">SUM(F101:F107)</f>
        <v>44283.32</v>
      </c>
      <c r="G108" s="54" t="n">
        <f aca="false">SUM(G101:G107)</f>
        <v>75400</v>
      </c>
      <c r="H108" s="50"/>
      <c r="I108" s="56" t="n">
        <f aca="false">G108-E108</f>
        <v>10000</v>
      </c>
    </row>
    <row r="109" customFormat="false" ht="18" hidden="false" customHeight="true" outlineLevel="0" collapsed="false">
      <c r="A109" s="46"/>
      <c r="B109" s="47"/>
      <c r="C109" s="47"/>
      <c r="D109" s="47"/>
      <c r="E109" s="47"/>
      <c r="F109" s="52"/>
      <c r="G109" s="16"/>
      <c r="H109" s="50"/>
    </row>
    <row r="110" s="76" customFormat="true" ht="42" hidden="false" customHeight="true" outlineLevel="0" collapsed="false">
      <c r="A110" s="71" t="s">
        <v>130</v>
      </c>
      <c r="B110" s="72" t="n">
        <f aca="false">SUM(B15,B22,B31,B36,,B42,B52,B60,B64,B69,B78,B89,B93,B98,B108)</f>
        <v>317354.1</v>
      </c>
      <c r="C110" s="72" t="n">
        <f aca="false">SUM(C15,C22,C31,C36,,C42,C52,C60,C64,C69,C78,C89,C93,C98,C108)</f>
        <v>324061.28</v>
      </c>
      <c r="D110" s="72" t="n">
        <f aca="false">SUM(D15,D22,D31,D36,,D42,D52,D60,D64,D69,D74,D78,D89,D93,D98,D108)</f>
        <v>414652</v>
      </c>
      <c r="E110" s="73" t="n">
        <f aca="false">SUM(E15,E22,E31,,E36,,E42,E52,E60,E64,E69,E74,E78,E89,E93,E98,E108)</f>
        <v>414652</v>
      </c>
      <c r="F110" s="73" t="n">
        <f aca="false">SUM(F15,F22,F31,,F36,,F42,F52,F60,F64,F69,F74,F78,F89,F93,F98,F108)</f>
        <v>252481.39</v>
      </c>
      <c r="G110" s="73" t="n">
        <f aca="false">SUM(G15,G22,G31,,G36,,G42,G52,G60,G64,G69,G74,G78,G89,G93,G98,G108)</f>
        <v>394453</v>
      </c>
      <c r="H110" s="74"/>
      <c r="I110" s="75" t="n">
        <f aca="false">G110-E110</f>
        <v>-20199</v>
      </c>
      <c r="ALX110" s="77"/>
      <c r="ALY110" s="78"/>
      <c r="ALZ110" s="79"/>
      <c r="AMA110" s="79"/>
      <c r="AMB110" s="79"/>
      <c r="AMC110" s="79"/>
      <c r="AMD110" s="79"/>
      <c r="AME110" s="79"/>
      <c r="AMF110" s="79"/>
      <c r="AMG110" s="79"/>
      <c r="AMH110" s="79"/>
      <c r="AMI110" s="79"/>
      <c r="AMJ110" s="79"/>
    </row>
    <row r="111" s="70" customFormat="true" ht="12.95" hidden="false" customHeight="true" outlineLevel="0" collapsed="false">
      <c r="A111" s="44"/>
      <c r="B111" s="80"/>
      <c r="C111" s="80"/>
      <c r="D111" s="80"/>
      <c r="E111" s="80"/>
      <c r="F111" s="80"/>
      <c r="G111" s="68"/>
      <c r="H111" s="69"/>
      <c r="ALX111" s="4"/>
      <c r="ALY111" s="5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s="70" customFormat="true" ht="38.25" hidden="false" customHeight="true" outlineLevel="0" collapsed="false">
      <c r="A112" s="44" t="s">
        <v>131</v>
      </c>
      <c r="B112" s="80"/>
      <c r="C112" s="80"/>
      <c r="D112" s="80"/>
      <c r="E112" s="80"/>
      <c r="F112" s="80"/>
      <c r="G112" s="68"/>
      <c r="H112" s="69"/>
      <c r="ALX112" s="4"/>
      <c r="ALY112" s="5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s="70" customFormat="true" ht="14.25" hidden="false" customHeight="true" outlineLevel="0" collapsed="false">
      <c r="A113" s="44"/>
      <c r="B113" s="80"/>
      <c r="C113" s="80"/>
      <c r="D113" s="80"/>
      <c r="E113" s="80"/>
      <c r="F113" s="80"/>
      <c r="G113" s="68"/>
      <c r="H113" s="69"/>
      <c r="ALX113" s="4"/>
      <c r="ALY113" s="5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s="70" customFormat="true" ht="18.75" hidden="false" customHeight="true" outlineLevel="0" collapsed="false">
      <c r="A114" s="44" t="s">
        <v>132</v>
      </c>
      <c r="B114" s="80"/>
      <c r="C114" s="80"/>
      <c r="D114" s="80"/>
      <c r="E114" s="80"/>
      <c r="F114" s="80"/>
      <c r="G114" s="68"/>
      <c r="H114" s="69"/>
      <c r="ALX114" s="4"/>
      <c r="ALY114" s="5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s="70" customFormat="true" ht="15" hidden="false" customHeight="true" outlineLevel="0" collapsed="false">
      <c r="A115" s="46" t="s">
        <v>132</v>
      </c>
      <c r="B115" s="67" t="n">
        <v>0</v>
      </c>
      <c r="C115" s="67" t="n">
        <v>0</v>
      </c>
      <c r="D115" s="67" t="n">
        <v>0</v>
      </c>
      <c r="E115" s="67" t="n">
        <v>0</v>
      </c>
      <c r="F115" s="67" t="n">
        <v>0</v>
      </c>
      <c r="G115" s="68" t="n">
        <v>0</v>
      </c>
      <c r="H115" s="69" t="s">
        <v>133</v>
      </c>
      <c r="I115" s="81" t="n">
        <f aca="false">G115-E115</f>
        <v>0</v>
      </c>
      <c r="ALX115" s="4"/>
      <c r="ALY115" s="5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s="70" customFormat="true" ht="17.25" hidden="false" customHeight="true" outlineLevel="0" collapsed="false">
      <c r="A116" s="44" t="s">
        <v>35</v>
      </c>
      <c r="B116" s="80" t="n">
        <f aca="false">SUM(B115)</f>
        <v>0</v>
      </c>
      <c r="C116" s="80" t="n">
        <f aca="false">SUM(C115)</f>
        <v>0</v>
      </c>
      <c r="D116" s="80" t="n">
        <v>0</v>
      </c>
      <c r="E116" s="80" t="n">
        <f aca="false">SUM(E115)</f>
        <v>0</v>
      </c>
      <c r="F116" s="80" t="n">
        <f aca="false">SUM(F115)</f>
        <v>0</v>
      </c>
      <c r="G116" s="80" t="n">
        <f aca="false">SUM(G115)</f>
        <v>0</v>
      </c>
      <c r="H116" s="69"/>
      <c r="I116" s="82" t="n">
        <f aca="false">G116-E116</f>
        <v>0</v>
      </c>
      <c r="ALX116" s="4"/>
      <c r="ALY116" s="5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s="70" customFormat="true" ht="17.25" hidden="false" customHeight="true" outlineLevel="0" collapsed="false">
      <c r="A117" s="44"/>
      <c r="B117" s="80"/>
      <c r="C117" s="80"/>
      <c r="D117" s="80"/>
      <c r="E117" s="80"/>
      <c r="F117" s="80"/>
      <c r="G117" s="68"/>
      <c r="H117" s="69"/>
      <c r="ALX117" s="4"/>
      <c r="ALY117" s="5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s="70" customFormat="true" ht="17.25" hidden="false" customHeight="true" outlineLevel="0" collapsed="false">
      <c r="A118" s="44" t="s">
        <v>134</v>
      </c>
      <c r="B118" s="80"/>
      <c r="C118" s="80"/>
      <c r="D118" s="80"/>
      <c r="E118" s="80"/>
      <c r="F118" s="80"/>
      <c r="G118" s="68"/>
      <c r="H118" s="69"/>
      <c r="ALX118" s="4"/>
      <c r="ALY118" s="5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s="70" customFormat="true" ht="15" hidden="false" customHeight="true" outlineLevel="0" collapsed="false">
      <c r="A119" s="46" t="s">
        <v>134</v>
      </c>
      <c r="B119" s="83" t="n">
        <v>2964.52</v>
      </c>
      <c r="C119" s="83" t="n">
        <v>4491.94</v>
      </c>
      <c r="D119" s="83" t="n">
        <v>6000</v>
      </c>
      <c r="E119" s="67" t="n">
        <v>6000</v>
      </c>
      <c r="F119" s="83" t="n">
        <v>2336.33</v>
      </c>
      <c r="G119" s="84" t="n">
        <v>2500</v>
      </c>
      <c r="H119" s="69" t="s">
        <v>135</v>
      </c>
      <c r="I119" s="81" t="n">
        <f aca="false">G119-E119</f>
        <v>-3500</v>
      </c>
      <c r="ALX119" s="4"/>
      <c r="ALY119" s="5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s="70" customFormat="true" ht="15" hidden="false" customHeight="false" outlineLevel="0" collapsed="false">
      <c r="A120" s="44" t="s">
        <v>35</v>
      </c>
      <c r="B120" s="85" t="n">
        <f aca="false">SUM(B119)</f>
        <v>2964.52</v>
      </c>
      <c r="C120" s="85" t="n">
        <f aca="false">SUM(C119)</f>
        <v>4491.94</v>
      </c>
      <c r="D120" s="85" t="n">
        <f aca="false">SUM(D119)</f>
        <v>6000</v>
      </c>
      <c r="E120" s="80" t="n">
        <f aca="false">SUM(E119)</f>
        <v>6000</v>
      </c>
      <c r="F120" s="80" t="n">
        <f aca="false">SUM(F119)</f>
        <v>2336.33</v>
      </c>
      <c r="G120" s="80" t="n">
        <f aca="false">SUM(G119)</f>
        <v>2500</v>
      </c>
      <c r="H120" s="69"/>
      <c r="I120" s="82" t="n">
        <f aca="false">G120-E120</f>
        <v>-3500</v>
      </c>
      <c r="ALX120" s="4"/>
      <c r="ALY120" s="5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s="70" customFormat="true" ht="17.25" hidden="false" customHeight="true" outlineLevel="0" collapsed="false">
      <c r="A121" s="44"/>
      <c r="B121" s="80"/>
      <c r="C121" s="80"/>
      <c r="D121" s="80"/>
      <c r="E121" s="80"/>
      <c r="F121" s="80"/>
      <c r="G121" s="68"/>
      <c r="H121" s="69"/>
      <c r="ALX121" s="4"/>
      <c r="ALY121" s="5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s="70" customFormat="true" ht="24.75" hidden="false" customHeight="true" outlineLevel="0" collapsed="false">
      <c r="A122" s="44" t="s">
        <v>136</v>
      </c>
      <c r="B122" s="80"/>
      <c r="C122" s="80"/>
      <c r="D122" s="80"/>
      <c r="E122" s="80"/>
      <c r="F122" s="80"/>
      <c r="G122" s="68"/>
      <c r="H122" s="69"/>
      <c r="ALX122" s="4"/>
      <c r="ALY122" s="5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13.5" hidden="false" customHeight="true" outlineLevel="0" collapsed="false">
      <c r="A123" s="46" t="s">
        <v>27</v>
      </c>
      <c r="B123" s="47" t="n">
        <v>5532</v>
      </c>
      <c r="C123" s="47" t="n">
        <v>5697.96</v>
      </c>
      <c r="D123" s="47" t="n">
        <v>5869</v>
      </c>
      <c r="E123" s="47" t="n">
        <v>5869</v>
      </c>
      <c r="F123" s="48" t="n">
        <v>4401.72</v>
      </c>
      <c r="G123" s="16" t="n">
        <v>5869</v>
      </c>
      <c r="H123" s="50" t="s">
        <v>137</v>
      </c>
      <c r="I123" s="51" t="n">
        <f aca="false">G123-E123</f>
        <v>0</v>
      </c>
    </row>
    <row r="124" customFormat="false" ht="13.8" hidden="false" customHeight="false" outlineLevel="0" collapsed="false">
      <c r="A124" s="46" t="s">
        <v>41</v>
      </c>
      <c r="B124" s="47" t="n">
        <v>0</v>
      </c>
      <c r="C124" s="47" t="n">
        <v>0</v>
      </c>
      <c r="D124" s="47" t="n">
        <v>0</v>
      </c>
      <c r="E124" s="47" t="n">
        <v>0</v>
      </c>
      <c r="F124" s="47" t="n">
        <v>0</v>
      </c>
      <c r="G124" s="16" t="n">
        <v>0</v>
      </c>
      <c r="H124" s="50" t="s">
        <v>138</v>
      </c>
      <c r="I124" s="51" t="n">
        <f aca="false">G124-E124</f>
        <v>0</v>
      </c>
    </row>
    <row r="125" customFormat="false" ht="13.8" hidden="false" customHeight="false" outlineLevel="0" collapsed="false">
      <c r="A125" s="46" t="s">
        <v>31</v>
      </c>
      <c r="B125" s="47" t="n">
        <v>0</v>
      </c>
      <c r="C125" s="47" t="n">
        <v>0</v>
      </c>
      <c r="D125" s="47" t="n">
        <v>500</v>
      </c>
      <c r="E125" s="47" t="n">
        <v>500</v>
      </c>
      <c r="F125" s="47" t="n">
        <v>0</v>
      </c>
      <c r="G125" s="16" t="n">
        <v>500</v>
      </c>
      <c r="H125" s="50" t="s">
        <v>139</v>
      </c>
      <c r="I125" s="51" t="n">
        <f aca="false">G125-E125</f>
        <v>0</v>
      </c>
    </row>
    <row r="126" customFormat="false" ht="15" hidden="false" customHeight="false" outlineLevel="0" collapsed="false">
      <c r="A126" s="44" t="s">
        <v>35</v>
      </c>
      <c r="B126" s="55" t="n">
        <f aca="false">SUM(B123:B125)</f>
        <v>5532</v>
      </c>
      <c r="C126" s="55" t="n">
        <f aca="false">SUM(C123:C125)</f>
        <v>5697.96</v>
      </c>
      <c r="D126" s="55" t="n">
        <f aca="false">SUM(D123:D125)</f>
        <v>6369</v>
      </c>
      <c r="E126" s="55" t="n">
        <f aca="false">SUM(E123:E125)</f>
        <v>6369</v>
      </c>
      <c r="F126" s="55" t="n">
        <f aca="false">SUM(F123:F125)</f>
        <v>4401.72</v>
      </c>
      <c r="G126" s="55" t="n">
        <f aca="false">SUM(G123:G125)</f>
        <v>6369</v>
      </c>
      <c r="H126" s="50"/>
      <c r="I126" s="56" t="n">
        <f aca="false">G126-E126</f>
        <v>0</v>
      </c>
    </row>
    <row r="127" customFormat="false" ht="11.25" hidden="false" customHeight="true" outlineLevel="0" collapsed="false">
      <c r="A127" s="44"/>
      <c r="B127" s="55"/>
      <c r="C127" s="55"/>
      <c r="D127" s="55"/>
      <c r="E127" s="55"/>
      <c r="F127" s="55"/>
      <c r="G127" s="16"/>
      <c r="H127" s="50"/>
    </row>
    <row r="128" customFormat="false" ht="21" hidden="false" customHeight="true" outlineLevel="0" collapsed="false">
      <c r="A128" s="44" t="s">
        <v>140</v>
      </c>
      <c r="B128" s="55"/>
      <c r="C128" s="55"/>
      <c r="D128" s="55"/>
      <c r="E128" s="55"/>
      <c r="F128" s="55"/>
      <c r="G128" s="16"/>
      <c r="H128" s="50"/>
    </row>
    <row r="129" customFormat="false" ht="13.8" hidden="false" customHeight="false" outlineLevel="0" collapsed="false">
      <c r="A129" s="46" t="s">
        <v>141</v>
      </c>
      <c r="B129" s="47" t="n">
        <v>2100</v>
      </c>
      <c r="C129" s="47" t="n">
        <v>2100</v>
      </c>
      <c r="D129" s="47" t="n">
        <v>2100</v>
      </c>
      <c r="E129" s="47" t="n">
        <v>2100</v>
      </c>
      <c r="F129" s="52" t="n">
        <v>525</v>
      </c>
      <c r="G129" s="49" t="n">
        <v>550</v>
      </c>
      <c r="H129" s="50" t="s">
        <v>142</v>
      </c>
      <c r="I129" s="51" t="n">
        <f aca="false">G129-E129</f>
        <v>-1550</v>
      </c>
    </row>
    <row r="130" s="60" customFormat="true" ht="15" hidden="false" customHeight="false" outlineLevel="0" collapsed="false">
      <c r="A130" s="44" t="s">
        <v>35</v>
      </c>
      <c r="B130" s="55" t="n">
        <f aca="false">SUM(B129)</f>
        <v>2100</v>
      </c>
      <c r="C130" s="55" t="n">
        <f aca="false">SUM(C129)</f>
        <v>2100</v>
      </c>
      <c r="D130" s="55" t="n">
        <f aca="false">SUM(D129)</f>
        <v>2100</v>
      </c>
      <c r="E130" s="55" t="n">
        <f aca="false">SUM(E129)</f>
        <v>2100</v>
      </c>
      <c r="F130" s="55" t="n">
        <f aca="false">SUM(F129)</f>
        <v>525</v>
      </c>
      <c r="G130" s="55" t="n">
        <f aca="false">SUM(G129)</f>
        <v>550</v>
      </c>
      <c r="H130" s="58"/>
      <c r="I130" s="59" t="n">
        <f aca="false">G130-E130</f>
        <v>-1550</v>
      </c>
      <c r="ALX130" s="4"/>
      <c r="ALY130" s="5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s="60" customFormat="true" ht="12.75" hidden="false" customHeight="true" outlineLevel="0" collapsed="false">
      <c r="A131" s="44"/>
      <c r="B131" s="55"/>
      <c r="C131" s="55"/>
      <c r="D131" s="55"/>
      <c r="E131" s="55"/>
      <c r="F131" s="55"/>
      <c r="G131" s="61"/>
      <c r="H131" s="58"/>
      <c r="ALX131" s="4"/>
      <c r="ALY131" s="5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s="60" customFormat="true" ht="21.75" hidden="false" customHeight="true" outlineLevel="0" collapsed="false">
      <c r="A132" s="44" t="s">
        <v>143</v>
      </c>
      <c r="B132" s="55"/>
      <c r="C132" s="55"/>
      <c r="D132" s="55"/>
      <c r="E132" s="55"/>
      <c r="F132" s="55"/>
      <c r="G132" s="61"/>
      <c r="H132" s="58"/>
      <c r="ALX132" s="4"/>
      <c r="ALY132" s="5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customFormat="false" ht="23.75" hidden="false" customHeight="false" outlineLevel="0" collapsed="false">
      <c r="A133" s="46" t="s">
        <v>144</v>
      </c>
      <c r="B133" s="47" t="n">
        <v>0</v>
      </c>
      <c r="C133" s="47" t="n">
        <v>0</v>
      </c>
      <c r="D133" s="47" t="n">
        <v>0</v>
      </c>
      <c r="E133" s="47" t="n">
        <v>0</v>
      </c>
      <c r="F133" s="47" t="n">
        <v>0</v>
      </c>
      <c r="G133" s="16" t="n">
        <v>0</v>
      </c>
      <c r="H133" s="50" t="s">
        <v>145</v>
      </c>
      <c r="I133" s="51" t="n">
        <f aca="false">G133-E133</f>
        <v>0</v>
      </c>
    </row>
    <row r="134" customFormat="false" ht="15" hidden="false" customHeight="false" outlineLevel="0" collapsed="false">
      <c r="A134" s="44" t="s">
        <v>35</v>
      </c>
      <c r="B134" s="55" t="n">
        <f aca="false">SUM(B133)</f>
        <v>0</v>
      </c>
      <c r="C134" s="55" t="n">
        <f aca="false">SUM(C133)</f>
        <v>0</v>
      </c>
      <c r="D134" s="55" t="n">
        <v>0</v>
      </c>
      <c r="E134" s="55" t="n">
        <f aca="false">SUM(E133)</f>
        <v>0</v>
      </c>
      <c r="F134" s="55" t="n">
        <f aca="false">SUM(F133)</f>
        <v>0</v>
      </c>
      <c r="G134" s="55" t="n">
        <f aca="false">SUM(G133)</f>
        <v>0</v>
      </c>
      <c r="H134" s="50"/>
      <c r="I134" s="56" t="n">
        <f aca="false">G134-E134</f>
        <v>0</v>
      </c>
    </row>
    <row r="135" customFormat="false" ht="15.75" hidden="false" customHeight="true" outlineLevel="0" collapsed="false">
      <c r="A135" s="44" t="s">
        <v>146</v>
      </c>
      <c r="B135" s="16"/>
      <c r="C135" s="16"/>
      <c r="D135" s="16"/>
      <c r="E135" s="16"/>
      <c r="F135" s="16"/>
      <c r="G135" s="16"/>
      <c r="H135" s="45"/>
    </row>
    <row r="136" customFormat="false" ht="23.75" hidden="false" customHeight="false" outlineLevel="0" collapsed="false">
      <c r="A136" s="46" t="s">
        <v>147</v>
      </c>
      <c r="B136" s="47" t="n">
        <v>29835</v>
      </c>
      <c r="C136" s="47" t="n">
        <v>26651.25</v>
      </c>
      <c r="D136" s="47" t="n">
        <v>28000</v>
      </c>
      <c r="E136" s="47" t="n">
        <v>28000</v>
      </c>
      <c r="F136" s="52" t="n">
        <v>22827.03</v>
      </c>
      <c r="G136" s="49" t="n">
        <v>54600</v>
      </c>
      <c r="H136" s="50" t="s">
        <v>148</v>
      </c>
      <c r="I136" s="51" t="n">
        <f aca="false">G136-E136</f>
        <v>26600</v>
      </c>
    </row>
    <row r="137" customFormat="false" ht="14.25" hidden="false" customHeight="true" outlineLevel="0" collapsed="false">
      <c r="A137" s="46" t="s">
        <v>149</v>
      </c>
      <c r="B137" s="47" t="n">
        <v>7937.5</v>
      </c>
      <c r="C137" s="47" t="n">
        <v>6866.18</v>
      </c>
      <c r="D137" s="47" t="n">
        <v>8000</v>
      </c>
      <c r="E137" s="47" t="n">
        <v>8000</v>
      </c>
      <c r="F137" s="52" t="n">
        <v>995.72</v>
      </c>
      <c r="G137" s="53" t="n">
        <v>0</v>
      </c>
      <c r="H137" s="50" t="s">
        <v>150</v>
      </c>
      <c r="I137" s="51" t="n">
        <f aca="false">G137-E137</f>
        <v>-8000</v>
      </c>
    </row>
    <row r="138" customFormat="false" ht="14.25" hidden="false" customHeight="true" outlineLevel="0" collapsed="false">
      <c r="A138" s="46" t="s">
        <v>151</v>
      </c>
      <c r="B138" s="47" t="n">
        <v>0</v>
      </c>
      <c r="C138" s="47" t="n">
        <v>7776.5</v>
      </c>
      <c r="D138" s="47" t="n">
        <v>28000</v>
      </c>
      <c r="E138" s="64" t="n">
        <v>28000</v>
      </c>
      <c r="F138" s="52" t="n">
        <v>11452.5</v>
      </c>
      <c r="G138" s="49" t="n">
        <v>32000</v>
      </c>
      <c r="H138" s="50" t="s">
        <v>152</v>
      </c>
      <c r="I138" s="51" t="n">
        <f aca="false">G138-E138</f>
        <v>4000</v>
      </c>
    </row>
    <row r="139" customFormat="false" ht="12" hidden="false" customHeight="true" outlineLevel="0" collapsed="false">
      <c r="A139" s="46" t="s">
        <v>41</v>
      </c>
      <c r="B139" s="47" t="n">
        <v>0</v>
      </c>
      <c r="C139" s="47" t="n">
        <v>0</v>
      </c>
      <c r="D139" s="47" t="n">
        <v>0</v>
      </c>
      <c r="E139" s="47" t="n">
        <v>0</v>
      </c>
      <c r="F139" s="47" t="n">
        <v>0</v>
      </c>
      <c r="G139" s="16" t="n">
        <v>0</v>
      </c>
      <c r="H139" s="50" t="s">
        <v>153</v>
      </c>
      <c r="I139" s="51" t="n">
        <f aca="false">G139-E139</f>
        <v>0</v>
      </c>
    </row>
    <row r="140" customFormat="false" ht="13.5" hidden="false" customHeight="true" outlineLevel="0" collapsed="false">
      <c r="A140" s="46" t="s">
        <v>31</v>
      </c>
      <c r="B140" s="47" t="n">
        <v>4140.13</v>
      </c>
      <c r="C140" s="47" t="n">
        <v>5344.12</v>
      </c>
      <c r="D140" s="47" t="n">
        <v>5000</v>
      </c>
      <c r="E140" s="47" t="n">
        <v>5000</v>
      </c>
      <c r="F140" s="52" t="n">
        <v>4056.05</v>
      </c>
      <c r="G140" s="16" t="n">
        <v>5000</v>
      </c>
      <c r="H140" s="50" t="s">
        <v>154</v>
      </c>
      <c r="I140" s="51" t="n">
        <f aca="false">G140-E140</f>
        <v>0</v>
      </c>
    </row>
    <row r="141" customFormat="false" ht="13.5" hidden="false" customHeight="true" outlineLevel="0" collapsed="false">
      <c r="A141" s="44" t="s">
        <v>155</v>
      </c>
      <c r="B141" s="55" t="n">
        <f aca="false">SUM(B136:B140)</f>
        <v>41912.63</v>
      </c>
      <c r="C141" s="55" t="n">
        <f aca="false">SUM(C136:C140)</f>
        <v>46638.05</v>
      </c>
      <c r="D141" s="55" t="n">
        <f aca="false">SUM(D136:D140)</f>
        <v>69000</v>
      </c>
      <c r="E141" s="55" t="n">
        <f aca="false">SUM(E136:E140)</f>
        <v>69000</v>
      </c>
      <c r="F141" s="54" t="n">
        <f aca="false">SUM(F136:F140)</f>
        <v>39331.3</v>
      </c>
      <c r="G141" s="54" t="n">
        <f aca="false">SUM(G136:G140)</f>
        <v>91600</v>
      </c>
      <c r="H141" s="50"/>
      <c r="I141" s="56" t="n">
        <f aca="false">G141-E141</f>
        <v>22600</v>
      </c>
    </row>
    <row r="142" customFormat="false" ht="15" hidden="false" customHeight="false" outlineLevel="0" collapsed="false">
      <c r="A142" s="44"/>
      <c r="B142" s="47"/>
      <c r="C142" s="47"/>
      <c r="D142" s="47"/>
      <c r="E142" s="47"/>
      <c r="F142" s="47"/>
      <c r="G142" s="16"/>
      <c r="H142" s="50"/>
    </row>
    <row r="143" customFormat="false" ht="27.5" hidden="false" customHeight="false" outlineLevel="0" collapsed="false">
      <c r="A143" s="44" t="s">
        <v>156</v>
      </c>
      <c r="B143" s="47"/>
      <c r="C143" s="47"/>
      <c r="D143" s="47"/>
      <c r="E143" s="47"/>
      <c r="F143" s="47"/>
      <c r="G143" s="16"/>
      <c r="H143" s="50"/>
    </row>
    <row r="144" customFormat="false" ht="13.8" hidden="false" customHeight="false" outlineLevel="0" collapsed="false">
      <c r="A144" s="46" t="s">
        <v>156</v>
      </c>
      <c r="B144" s="47" t="n">
        <v>0</v>
      </c>
      <c r="C144" s="47" t="n">
        <v>0</v>
      </c>
      <c r="D144" s="47" t="n">
        <v>20000</v>
      </c>
      <c r="E144" s="64" t="n">
        <v>20000</v>
      </c>
      <c r="F144" s="48" t="n">
        <v>0</v>
      </c>
      <c r="G144" s="49" t="n">
        <v>0</v>
      </c>
      <c r="H144" s="50" t="s">
        <v>157</v>
      </c>
      <c r="I144" s="51" t="n">
        <f aca="false">G144-E144</f>
        <v>-20000</v>
      </c>
    </row>
    <row r="145" customFormat="false" ht="12" hidden="false" customHeight="true" outlineLevel="0" collapsed="false">
      <c r="A145" s="44" t="s">
        <v>35</v>
      </c>
      <c r="B145" s="55" t="n">
        <f aca="false">SUM(B144)</f>
        <v>0</v>
      </c>
      <c r="C145" s="55" t="n">
        <f aca="false">SUM(C144)</f>
        <v>0</v>
      </c>
      <c r="D145" s="55" t="n">
        <v>20000</v>
      </c>
      <c r="E145" s="55" t="n">
        <f aca="false">SUM(E144)</f>
        <v>20000</v>
      </c>
      <c r="F145" s="55" t="n">
        <f aca="false">SUM(F144)</f>
        <v>0</v>
      </c>
      <c r="G145" s="55" t="n">
        <f aca="false">SUM(G144)</f>
        <v>0</v>
      </c>
      <c r="H145" s="50"/>
      <c r="I145" s="56" t="n">
        <f aca="false">G145-E145</f>
        <v>-20000</v>
      </c>
    </row>
    <row r="146" customFormat="false" ht="17.25" hidden="false" customHeight="true" outlineLevel="0" collapsed="false">
      <c r="A146" s="44"/>
      <c r="B146" s="47"/>
      <c r="C146" s="47"/>
      <c r="D146" s="47"/>
      <c r="E146" s="47"/>
      <c r="F146" s="47"/>
      <c r="G146" s="16"/>
      <c r="H146" s="50"/>
    </row>
    <row r="147" customFormat="false" ht="17.25" hidden="false" customHeight="true" outlineLevel="0" collapsed="false">
      <c r="A147" s="44" t="s">
        <v>158</v>
      </c>
      <c r="B147" s="47"/>
      <c r="C147" s="47"/>
      <c r="D147" s="47"/>
      <c r="E147" s="47"/>
      <c r="F147" s="47"/>
      <c r="G147" s="16"/>
      <c r="H147" s="50"/>
    </row>
    <row r="148" customFormat="false" ht="13.8" hidden="false" customHeight="false" outlineLevel="0" collapsed="false">
      <c r="A148" s="46" t="s">
        <v>27</v>
      </c>
      <c r="B148" s="47" t="n">
        <v>0</v>
      </c>
      <c r="C148" s="47" t="n">
        <v>0</v>
      </c>
      <c r="D148" s="47" t="n">
        <v>0</v>
      </c>
      <c r="E148" s="47" t="n">
        <v>0</v>
      </c>
      <c r="F148" s="47" t="n">
        <v>0</v>
      </c>
      <c r="G148" s="16" t="n">
        <v>0</v>
      </c>
      <c r="H148" s="50" t="s">
        <v>159</v>
      </c>
      <c r="I148" s="51" t="n">
        <f aca="false">G148-E148</f>
        <v>0</v>
      </c>
    </row>
    <row r="149" customFormat="false" ht="13.8" hidden="false" customHeight="false" outlineLevel="0" collapsed="false">
      <c r="A149" s="46" t="s">
        <v>31</v>
      </c>
      <c r="B149" s="52" t="n">
        <v>185</v>
      </c>
      <c r="C149" s="52" t="n">
        <v>185</v>
      </c>
      <c r="D149" s="52" t="n">
        <v>500</v>
      </c>
      <c r="E149" s="47" t="n">
        <v>500</v>
      </c>
      <c r="F149" s="52" t="n">
        <v>0</v>
      </c>
      <c r="G149" s="16" t="n">
        <v>500</v>
      </c>
      <c r="H149" s="50" t="s">
        <v>160</v>
      </c>
      <c r="I149" s="51" t="n">
        <f aca="false">G149-E149</f>
        <v>0</v>
      </c>
    </row>
    <row r="150" customFormat="false" ht="15" hidden="false" customHeight="false" outlineLevel="0" collapsed="false">
      <c r="A150" s="44" t="s">
        <v>161</v>
      </c>
      <c r="B150" s="54" t="n">
        <f aca="false">SUM(B148:B149)</f>
        <v>185</v>
      </c>
      <c r="C150" s="54" t="n">
        <f aca="false">SUM(C148:C149)</f>
        <v>185</v>
      </c>
      <c r="D150" s="54" t="n">
        <f aca="false">SUM(D148:D149)</f>
        <v>500</v>
      </c>
      <c r="E150" s="55" t="n">
        <f aca="false">SUM(E148:E149)</f>
        <v>500</v>
      </c>
      <c r="F150" s="55" t="n">
        <f aca="false">SUM(F148:F149)</f>
        <v>0</v>
      </c>
      <c r="G150" s="55" t="n">
        <f aca="false">SUM(G148:G149)</f>
        <v>500</v>
      </c>
      <c r="H150" s="50"/>
      <c r="I150" s="56" t="n">
        <f aca="false">G150-E150</f>
        <v>0</v>
      </c>
    </row>
    <row r="151" customFormat="false" ht="15" hidden="false" customHeight="false" outlineLevel="0" collapsed="false">
      <c r="A151" s="44"/>
      <c r="B151" s="55"/>
      <c r="C151" s="55"/>
      <c r="D151" s="55"/>
      <c r="E151" s="55"/>
      <c r="F151" s="55"/>
      <c r="G151" s="16"/>
      <c r="H151" s="50"/>
    </row>
    <row r="152" customFormat="false" ht="27.5" hidden="false" customHeight="false" outlineLevel="0" collapsed="false">
      <c r="A152" s="44" t="s">
        <v>162</v>
      </c>
      <c r="B152" s="55"/>
      <c r="C152" s="55"/>
      <c r="D152" s="55"/>
      <c r="E152" s="55"/>
      <c r="F152" s="55"/>
      <c r="G152" s="16"/>
      <c r="H152" s="50"/>
    </row>
    <row r="153" customFormat="false" ht="13.8" hidden="false" customHeight="false" outlineLevel="0" collapsed="false">
      <c r="A153" s="46" t="s">
        <v>27</v>
      </c>
      <c r="B153" s="47" t="n">
        <v>750</v>
      </c>
      <c r="C153" s="47" t="n">
        <v>773</v>
      </c>
      <c r="D153" s="47" t="n">
        <v>796</v>
      </c>
      <c r="E153" s="47" t="n">
        <v>796</v>
      </c>
      <c r="F153" s="66" t="n">
        <v>581.78</v>
      </c>
      <c r="G153" s="49" t="n">
        <f aca="false">ROUND(E153*(1+B7),0)</f>
        <v>812</v>
      </c>
      <c r="H153" s="50" t="s">
        <v>163</v>
      </c>
      <c r="I153" s="51" t="n">
        <f aca="false">G153-E153</f>
        <v>16</v>
      </c>
    </row>
    <row r="154" customFormat="false" ht="12.75" hidden="false" customHeight="true" outlineLevel="0" collapsed="false">
      <c r="A154" s="46" t="s">
        <v>164</v>
      </c>
      <c r="B154" s="47" t="n">
        <v>0</v>
      </c>
      <c r="C154" s="47" t="n">
        <v>0</v>
      </c>
      <c r="D154" s="47" t="n">
        <v>0</v>
      </c>
      <c r="E154" s="47" t="n">
        <v>0</v>
      </c>
      <c r="F154" s="47" t="n">
        <v>0</v>
      </c>
      <c r="G154" s="16" t="n">
        <v>0</v>
      </c>
      <c r="H154" s="50" t="s">
        <v>165</v>
      </c>
      <c r="I154" s="51" t="n">
        <f aca="false">G154-E154</f>
        <v>0</v>
      </c>
    </row>
    <row r="155" customFormat="false" ht="12.75" hidden="false" customHeight="true" outlineLevel="0" collapsed="false">
      <c r="A155" s="46" t="s">
        <v>166</v>
      </c>
      <c r="B155" s="47" t="n">
        <v>0</v>
      </c>
      <c r="C155" s="47" t="n">
        <v>0</v>
      </c>
      <c r="D155" s="47" t="n">
        <v>0</v>
      </c>
      <c r="E155" s="47" t="n">
        <v>0</v>
      </c>
      <c r="F155" s="47" t="n">
        <v>0</v>
      </c>
      <c r="G155" s="16" t="n">
        <v>0</v>
      </c>
      <c r="H155" s="50" t="s">
        <v>167</v>
      </c>
      <c r="I155" s="51" t="n">
        <f aca="false">G155-E155</f>
        <v>0</v>
      </c>
    </row>
    <row r="156" customFormat="false" ht="12.75" hidden="false" customHeight="true" outlineLevel="0" collapsed="false">
      <c r="A156" s="46" t="s">
        <v>168</v>
      </c>
      <c r="B156" s="47" t="n">
        <v>0</v>
      </c>
      <c r="C156" s="47" t="n">
        <v>0</v>
      </c>
      <c r="D156" s="47" t="n">
        <v>50</v>
      </c>
      <c r="E156" s="47" t="n">
        <v>50</v>
      </c>
      <c r="F156" s="52" t="n">
        <v>0</v>
      </c>
      <c r="G156" s="16" t="n">
        <v>50</v>
      </c>
      <c r="H156" s="50" t="s">
        <v>169</v>
      </c>
      <c r="I156" s="51" t="n">
        <f aca="false">G156-E156</f>
        <v>0</v>
      </c>
    </row>
    <row r="157" customFormat="false" ht="12.75" hidden="false" customHeight="true" outlineLevel="0" collapsed="false">
      <c r="A157" s="44" t="s">
        <v>35</v>
      </c>
      <c r="B157" s="55" t="n">
        <f aca="false">SUM(B153:B156)</f>
        <v>750</v>
      </c>
      <c r="C157" s="55" t="n">
        <f aca="false">SUM(C153:C156)</f>
        <v>773</v>
      </c>
      <c r="D157" s="55" t="n">
        <f aca="false">SUM(D153:D156)</f>
        <v>846</v>
      </c>
      <c r="E157" s="55" t="n">
        <f aca="false">SUM(E153:E156)</f>
        <v>846</v>
      </c>
      <c r="F157" s="55" t="n">
        <f aca="false">SUM(F153:F156)</f>
        <v>581.78</v>
      </c>
      <c r="G157" s="55" t="n">
        <f aca="false">SUM(G153:G156)</f>
        <v>862</v>
      </c>
      <c r="H157" s="50"/>
      <c r="I157" s="56" t="n">
        <f aca="false">G157-E157</f>
        <v>16</v>
      </c>
    </row>
    <row r="158" customFormat="false" ht="18" hidden="false" customHeight="true" outlineLevel="0" collapsed="false">
      <c r="A158" s="46"/>
      <c r="B158" s="47"/>
      <c r="C158" s="47"/>
      <c r="D158" s="47"/>
      <c r="E158" s="47"/>
      <c r="F158" s="47"/>
      <c r="G158" s="16"/>
      <c r="H158" s="50"/>
    </row>
    <row r="159" customFormat="false" ht="15" hidden="false" customHeight="false" outlineLevel="0" collapsed="false">
      <c r="A159" s="44" t="s">
        <v>170</v>
      </c>
      <c r="B159" s="47"/>
      <c r="C159" s="47"/>
      <c r="D159" s="47"/>
      <c r="E159" s="47"/>
      <c r="F159" s="47"/>
      <c r="G159" s="16"/>
      <c r="H159" s="50"/>
    </row>
    <row r="160" s="60" customFormat="true" ht="15" hidden="false" customHeight="false" outlineLevel="0" collapsed="false">
      <c r="A160" s="46" t="s">
        <v>171</v>
      </c>
      <c r="B160" s="47" t="n">
        <v>15223</v>
      </c>
      <c r="C160" s="47" t="n">
        <v>15680.08</v>
      </c>
      <c r="D160" s="47" t="n">
        <v>16150</v>
      </c>
      <c r="E160" s="47" t="n">
        <v>16150</v>
      </c>
      <c r="F160" s="48" t="n">
        <v>11801.85</v>
      </c>
      <c r="G160" s="49" t="n">
        <f aca="false">ROUND(E160*(1+B7)/5,0)*5</f>
        <v>16475</v>
      </c>
      <c r="H160" s="50" t="s">
        <v>172</v>
      </c>
      <c r="I160" s="16" t="n">
        <f aca="false">G160-E160</f>
        <v>325</v>
      </c>
      <c r="ALX160" s="4"/>
      <c r="ALY160" s="5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s="60" customFormat="true" ht="15" hidden="false" customHeight="true" outlineLevel="0" collapsed="false">
      <c r="A161" s="46" t="s">
        <v>173</v>
      </c>
      <c r="B161" s="47" t="n">
        <v>6135.78</v>
      </c>
      <c r="C161" s="47" t="n">
        <v>5672.99</v>
      </c>
      <c r="D161" s="47" t="n">
        <v>10560</v>
      </c>
      <c r="E161" s="47" t="n">
        <v>10560</v>
      </c>
      <c r="F161" s="52" t="n">
        <v>9348.05</v>
      </c>
      <c r="G161" s="49" t="n">
        <f aca="false">ROUND(E161*(1+B7)/5,0)*5</f>
        <v>10770</v>
      </c>
      <c r="H161" s="50" t="s">
        <v>174</v>
      </c>
      <c r="I161" s="16" t="n">
        <f aca="false">G161-E161</f>
        <v>210</v>
      </c>
      <c r="ALX161" s="4"/>
      <c r="ALY161" s="5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s="60" customFormat="true" ht="13.5" hidden="false" customHeight="true" outlineLevel="0" collapsed="false">
      <c r="A162" s="46" t="s">
        <v>175</v>
      </c>
      <c r="B162" s="52" t="n">
        <v>5121.47</v>
      </c>
      <c r="C162" s="52" t="n">
        <v>6181.61</v>
      </c>
      <c r="D162" s="52" t="n">
        <v>6500</v>
      </c>
      <c r="E162" s="47" t="n">
        <v>6500</v>
      </c>
      <c r="F162" s="52" t="n">
        <v>4837.48</v>
      </c>
      <c r="G162" s="16" t="n">
        <v>6500</v>
      </c>
      <c r="H162" s="50" t="s">
        <v>176</v>
      </c>
      <c r="I162" s="16" t="n">
        <f aca="false">G162-E162</f>
        <v>0</v>
      </c>
      <c r="ALX162" s="4"/>
      <c r="ALY162" s="5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s="60" customFormat="true" ht="13.5" hidden="false" customHeight="true" outlineLevel="0" collapsed="false">
      <c r="A163" s="46" t="s">
        <v>177</v>
      </c>
      <c r="B163" s="47" t="n">
        <v>0</v>
      </c>
      <c r="C163" s="47" t="n">
        <v>0</v>
      </c>
      <c r="D163" s="47" t="n">
        <v>0</v>
      </c>
      <c r="E163" s="47" t="n">
        <v>0</v>
      </c>
      <c r="F163" s="47" t="n">
        <v>0</v>
      </c>
      <c r="G163" s="16" t="n">
        <v>0</v>
      </c>
      <c r="H163" s="50" t="s">
        <v>178</v>
      </c>
      <c r="I163" s="16" t="n">
        <f aca="false">G163-E163</f>
        <v>0</v>
      </c>
      <c r="ALX163" s="4"/>
      <c r="ALY163" s="5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s="60" customFormat="true" ht="16.5" hidden="false" customHeight="true" outlineLevel="0" collapsed="false">
      <c r="A164" s="44" t="s">
        <v>35</v>
      </c>
      <c r="B164" s="54" t="n">
        <f aca="false">SUM(B160:B163)</f>
        <v>26480.25</v>
      </c>
      <c r="C164" s="54" t="n">
        <f aca="false">SUM(C160:C163)</f>
        <v>27534.68</v>
      </c>
      <c r="D164" s="54" t="n">
        <f aca="false">SUM(D160:D163)</f>
        <v>33210</v>
      </c>
      <c r="E164" s="55" t="n">
        <f aca="false">SUM(E160:E163)</f>
        <v>33210</v>
      </c>
      <c r="F164" s="55" t="n">
        <f aca="false">SUM(F160:F163)</f>
        <v>25987.38</v>
      </c>
      <c r="G164" s="55" t="n">
        <f aca="false">SUM(G160:G163)</f>
        <v>33745</v>
      </c>
      <c r="H164" s="50"/>
      <c r="I164" s="61" t="n">
        <f aca="false">G164-E164</f>
        <v>535</v>
      </c>
      <c r="ALX164" s="4"/>
      <c r="ALY164" s="5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s="60" customFormat="true" ht="18.75" hidden="false" customHeight="true" outlineLevel="0" collapsed="false">
      <c r="A165" s="44"/>
      <c r="B165" s="55"/>
      <c r="C165" s="55"/>
      <c r="D165" s="55"/>
      <c r="E165" s="55"/>
      <c r="F165" s="55"/>
      <c r="G165" s="61"/>
      <c r="H165" s="50"/>
      <c r="ALX165" s="4"/>
      <c r="ALY165" s="5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s="60" customFormat="true" ht="17.25" hidden="false" customHeight="true" outlineLevel="0" collapsed="false">
      <c r="A166" s="44" t="s">
        <v>179</v>
      </c>
      <c r="B166" s="47"/>
      <c r="C166" s="47"/>
      <c r="D166" s="47"/>
      <c r="E166" s="47"/>
      <c r="F166" s="47"/>
      <c r="G166" s="61"/>
      <c r="H166" s="50"/>
      <c r="ALX166" s="4"/>
      <c r="ALY166" s="5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s="60" customFormat="true" ht="16.5" hidden="false" customHeight="true" outlineLevel="0" collapsed="false">
      <c r="A167" s="46" t="s">
        <v>180</v>
      </c>
      <c r="B167" s="47" t="n">
        <v>0</v>
      </c>
      <c r="C167" s="47" t="n">
        <v>0</v>
      </c>
      <c r="D167" s="47" t="n">
        <v>5000</v>
      </c>
      <c r="E167" s="47" t="n">
        <v>5000</v>
      </c>
      <c r="F167" s="47" t="n">
        <v>0</v>
      </c>
      <c r="G167" s="49" t="n">
        <v>0</v>
      </c>
      <c r="H167" s="50" t="s">
        <v>181</v>
      </c>
      <c r="I167" s="16" t="n">
        <f aca="false">G167-E167</f>
        <v>-5000</v>
      </c>
      <c r="ALX167" s="4"/>
      <c r="ALY167" s="5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s="60" customFormat="true" ht="15" hidden="false" customHeight="true" outlineLevel="0" collapsed="false">
      <c r="A168" s="44" t="s">
        <v>35</v>
      </c>
      <c r="B168" s="55" t="n">
        <f aca="false">SUM(B167)</f>
        <v>0</v>
      </c>
      <c r="C168" s="55" t="n">
        <f aca="false">SUM(C167)</f>
        <v>0</v>
      </c>
      <c r="D168" s="55" t="n">
        <f aca="false">SUM(D167)</f>
        <v>5000</v>
      </c>
      <c r="E168" s="55" t="n">
        <f aca="false">SUM(E167)</f>
        <v>5000</v>
      </c>
      <c r="F168" s="55" t="n">
        <f aca="false">SUM(F167)</f>
        <v>0</v>
      </c>
      <c r="G168" s="55" t="n">
        <f aca="false">SUM(G167)</f>
        <v>0</v>
      </c>
      <c r="H168" s="58"/>
      <c r="I168" s="61" t="n">
        <f aca="false">G168-E168</f>
        <v>-5000</v>
      </c>
      <c r="ALX168" s="4"/>
      <c r="ALY168" s="5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s="60" customFormat="true" ht="18" hidden="false" customHeight="true" outlineLevel="0" collapsed="false">
      <c r="A169" s="44"/>
      <c r="B169" s="55"/>
      <c r="C169" s="55"/>
      <c r="D169" s="55"/>
      <c r="E169" s="55"/>
      <c r="F169" s="55"/>
      <c r="G169" s="61"/>
      <c r="H169" s="58"/>
      <c r="I169" s="86"/>
      <c r="ALX169" s="4"/>
      <c r="ALY169" s="5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s="90" customFormat="true" ht="27.5" hidden="false" customHeight="false" outlineLevel="0" collapsed="false">
      <c r="A170" s="44" t="s">
        <v>182</v>
      </c>
      <c r="B170" s="80"/>
      <c r="C170" s="80"/>
      <c r="D170" s="80"/>
      <c r="E170" s="80"/>
      <c r="F170" s="80"/>
      <c r="G170" s="87"/>
      <c r="H170" s="88"/>
      <c r="I170" s="89"/>
      <c r="ALX170" s="91"/>
      <c r="ALY170" s="92"/>
      <c r="ALZ170" s="92"/>
      <c r="AMA170" s="92"/>
      <c r="AMB170" s="92"/>
      <c r="AMC170" s="92"/>
      <c r="AMD170" s="92"/>
      <c r="AME170" s="92"/>
      <c r="AMF170" s="92"/>
      <c r="AMG170" s="92"/>
      <c r="AMH170" s="92"/>
      <c r="AMI170" s="92"/>
      <c r="AMJ170" s="92"/>
    </row>
    <row r="171" s="60" customFormat="true" ht="18" hidden="false" customHeight="true" outlineLevel="0" collapsed="false">
      <c r="A171" s="46" t="s">
        <v>183</v>
      </c>
      <c r="B171" s="47" t="n">
        <v>0</v>
      </c>
      <c r="C171" s="47" t="n">
        <v>0</v>
      </c>
      <c r="D171" s="47" t="n">
        <v>0</v>
      </c>
      <c r="E171" s="47" t="n">
        <v>0</v>
      </c>
      <c r="F171" s="47" t="n">
        <v>0</v>
      </c>
      <c r="G171" s="16" t="n">
        <v>0</v>
      </c>
      <c r="H171" s="50" t="s">
        <v>184</v>
      </c>
      <c r="I171" s="16" t="n">
        <f aca="false">G171-E171</f>
        <v>0</v>
      </c>
      <c r="ALX171" s="4"/>
      <c r="ALY171" s="5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s="60" customFormat="true" ht="15.75" hidden="false" customHeight="true" outlineLevel="0" collapsed="false">
      <c r="A172" s="46" t="s">
        <v>185</v>
      </c>
      <c r="B172" s="52" t="n">
        <v>0</v>
      </c>
      <c r="C172" s="52" t="n">
        <v>0</v>
      </c>
      <c r="D172" s="52" t="n">
        <v>0</v>
      </c>
      <c r="E172" s="47" t="n">
        <v>0</v>
      </c>
      <c r="F172" s="52" t="n">
        <v>0</v>
      </c>
      <c r="G172" s="16" t="n">
        <v>0</v>
      </c>
      <c r="H172" s="50" t="s">
        <v>186</v>
      </c>
      <c r="I172" s="16" t="n">
        <f aca="false">G172-E172</f>
        <v>0</v>
      </c>
      <c r="ALX172" s="4"/>
      <c r="ALY172" s="5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s="60" customFormat="true" ht="14.25" hidden="false" customHeight="true" outlineLevel="0" collapsed="false">
      <c r="A173" s="44" t="s">
        <v>35</v>
      </c>
      <c r="B173" s="54" t="n">
        <f aca="false">SUM(B171:B172)</f>
        <v>0</v>
      </c>
      <c r="C173" s="54" t="n">
        <f aca="false">SUM(C171:C172)</f>
        <v>0</v>
      </c>
      <c r="D173" s="54" t="n">
        <f aca="false">SUM(D171:D172)</f>
        <v>0</v>
      </c>
      <c r="E173" s="55" t="n">
        <f aca="false">SUM(E171:E172)</f>
        <v>0</v>
      </c>
      <c r="F173" s="55" t="n">
        <f aca="false">SUM(F171:F172)</f>
        <v>0</v>
      </c>
      <c r="G173" s="55" t="n">
        <f aca="false">SUM(G171:G172)</f>
        <v>0</v>
      </c>
      <c r="H173" s="50"/>
      <c r="I173" s="61" t="n">
        <f aca="false">G173-E173</f>
        <v>0</v>
      </c>
      <c r="ALX173" s="4"/>
      <c r="ALY173" s="5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s="60" customFormat="true" ht="18.75" hidden="false" customHeight="true" outlineLevel="0" collapsed="false">
      <c r="A174" s="46"/>
      <c r="B174" s="47"/>
      <c r="C174" s="47"/>
      <c r="D174" s="47"/>
      <c r="E174" s="47"/>
      <c r="F174" s="47"/>
      <c r="G174" s="61"/>
      <c r="H174" s="50"/>
      <c r="I174" s="86"/>
      <c r="ALX174" s="4"/>
      <c r="ALY174" s="5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s="96" customFormat="true" ht="27.5" hidden="false" customHeight="false" outlineLevel="0" collapsed="false">
      <c r="A175" s="71" t="s">
        <v>187</v>
      </c>
      <c r="B175" s="93" t="n">
        <f aca="false">SUM(B116,B120,B126,B130,B134,B141,B145,B150,B157,B164,B168,B173)</f>
        <v>79924.4</v>
      </c>
      <c r="C175" s="93" t="n">
        <f aca="false">SUM(C116,C120,C126,C130,C134,C141,C145,C150,C157,C164,C168,C173)</f>
        <v>87420.63</v>
      </c>
      <c r="D175" s="93" t="n">
        <f aca="false">SUM(D116,D120,D126,D130,D134,D141,D145,D150,D157,D164,D168,D173)</f>
        <v>143025</v>
      </c>
      <c r="E175" s="93" t="n">
        <f aca="false">SUM(E116,E120,E126,E130,E134,E141,E145,E150,E157,E164,E168,E173)</f>
        <v>143025</v>
      </c>
      <c r="F175" s="93" t="n">
        <f aca="false">SUM(F116,F120,F126,F130,F134,F141,F145,F150,F157,F164,F168,F173)</f>
        <v>73163.51</v>
      </c>
      <c r="G175" s="93" t="n">
        <f aca="false">SUM(G116,G120,G126,G130,G134,G141,G145,G150,G157,G164,G168,G173)</f>
        <v>136126</v>
      </c>
      <c r="H175" s="94"/>
      <c r="I175" s="95" t="n">
        <f aca="false">G175-E175</f>
        <v>-6899</v>
      </c>
      <c r="ALX175" s="77"/>
      <c r="ALY175" s="78"/>
      <c r="ALZ175" s="79"/>
      <c r="AMA175" s="79"/>
      <c r="AMB175" s="79"/>
      <c r="AMC175" s="79"/>
      <c r="AMD175" s="79"/>
      <c r="AME175" s="79"/>
      <c r="AMF175" s="79"/>
      <c r="AMG175" s="79"/>
      <c r="AMH175" s="79"/>
      <c r="AMI175" s="79"/>
      <c r="AMJ175" s="79"/>
    </row>
    <row r="176" s="60" customFormat="true" ht="22.5" hidden="false" customHeight="true" outlineLevel="0" collapsed="false">
      <c r="A176" s="44"/>
      <c r="B176" s="55"/>
      <c r="C176" s="55"/>
      <c r="D176" s="55"/>
      <c r="E176" s="55"/>
      <c r="F176" s="55"/>
      <c r="G176" s="61"/>
      <c r="H176" s="50"/>
      <c r="I176" s="86"/>
      <c r="ALX176" s="4"/>
      <c r="ALY176" s="5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s="60" customFormat="true" ht="22.5" hidden="false" customHeight="true" outlineLevel="0" collapsed="false">
      <c r="A177" s="44" t="s">
        <v>188</v>
      </c>
      <c r="B177" s="55"/>
      <c r="C177" s="55"/>
      <c r="D177" s="55"/>
      <c r="E177" s="55"/>
      <c r="F177" s="55"/>
      <c r="G177" s="61"/>
      <c r="H177" s="50"/>
      <c r="I177" s="86"/>
      <c r="ALX177" s="4"/>
      <c r="ALY177" s="5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s="60" customFormat="true" ht="24.75" hidden="false" customHeight="true" outlineLevel="0" collapsed="false">
      <c r="A178" s="44"/>
      <c r="B178" s="55"/>
      <c r="C178" s="55"/>
      <c r="D178" s="55"/>
      <c r="E178" s="55"/>
      <c r="F178" s="55"/>
      <c r="G178" s="61"/>
      <c r="H178" s="50"/>
      <c r="I178" s="86"/>
      <c r="ALX178" s="4"/>
      <c r="ALY178" s="5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s="60" customFormat="true" ht="15" hidden="false" customHeight="false" outlineLevel="0" collapsed="false">
      <c r="A179" s="44" t="s">
        <v>189</v>
      </c>
      <c r="B179" s="55"/>
      <c r="C179" s="55"/>
      <c r="D179" s="55"/>
      <c r="E179" s="55"/>
      <c r="F179" s="55"/>
      <c r="G179" s="61"/>
      <c r="H179" s="50"/>
      <c r="I179" s="86"/>
      <c r="ALX179" s="4"/>
      <c r="ALY179" s="5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s="60" customFormat="true" ht="17.25" hidden="false" customHeight="true" outlineLevel="0" collapsed="false">
      <c r="A180" s="46" t="s">
        <v>27</v>
      </c>
      <c r="B180" s="47" t="n">
        <v>44008</v>
      </c>
      <c r="C180" s="47" t="n">
        <v>45327.88</v>
      </c>
      <c r="D180" s="47" t="n">
        <v>46688</v>
      </c>
      <c r="E180" s="47" t="n">
        <v>46688</v>
      </c>
      <c r="F180" s="48" t="n">
        <v>33124.22</v>
      </c>
      <c r="G180" s="49" t="n">
        <v>50000</v>
      </c>
      <c r="H180" s="50" t="s">
        <v>190</v>
      </c>
      <c r="I180" s="16" t="n">
        <f aca="false">G180-E180</f>
        <v>3312</v>
      </c>
      <c r="ALX180" s="4"/>
      <c r="ALY180" s="5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customFormat="false" ht="13.8" hidden="false" customHeight="false" outlineLevel="0" collapsed="false">
      <c r="A181" s="46" t="s">
        <v>191</v>
      </c>
      <c r="B181" s="47" t="n">
        <v>2081</v>
      </c>
      <c r="C181" s="47" t="n">
        <v>2144</v>
      </c>
      <c r="D181" s="47" t="n">
        <v>2208</v>
      </c>
      <c r="E181" s="47" t="n">
        <v>2208</v>
      </c>
      <c r="F181" s="48" t="n">
        <v>0</v>
      </c>
      <c r="G181" s="49" t="n">
        <f aca="false">ROUND(E181*(1+B7)/5,0)*5</f>
        <v>2250</v>
      </c>
      <c r="H181" s="50" t="s">
        <v>192</v>
      </c>
      <c r="I181" s="51" t="n">
        <f aca="false">G181-E181</f>
        <v>42</v>
      </c>
    </row>
    <row r="182" customFormat="false" ht="13.8" hidden="false" customHeight="false" outlineLevel="0" collapsed="false">
      <c r="A182" s="46" t="s">
        <v>193</v>
      </c>
      <c r="B182" s="47" t="n">
        <v>2081</v>
      </c>
      <c r="C182" s="47" t="n">
        <v>2144</v>
      </c>
      <c r="D182" s="47" t="n">
        <v>2208</v>
      </c>
      <c r="E182" s="47" t="n">
        <v>2208</v>
      </c>
      <c r="F182" s="48" t="n">
        <v>1656</v>
      </c>
      <c r="G182" s="53" t="n">
        <v>2208</v>
      </c>
      <c r="H182" s="50" t="s">
        <v>194</v>
      </c>
      <c r="I182" s="51" t="n">
        <f aca="false">G182-E182</f>
        <v>0</v>
      </c>
    </row>
    <row r="183" customFormat="false" ht="13.8" hidden="false" customHeight="false" outlineLevel="0" collapsed="false">
      <c r="A183" s="46" t="s">
        <v>41</v>
      </c>
      <c r="B183" s="47" t="n">
        <v>0</v>
      </c>
      <c r="C183" s="47" t="n">
        <v>0</v>
      </c>
      <c r="D183" s="47" t="n">
        <v>0</v>
      </c>
      <c r="E183" s="47" t="n">
        <v>0</v>
      </c>
      <c r="F183" s="47" t="n">
        <v>0</v>
      </c>
      <c r="G183" s="16" t="n">
        <v>0</v>
      </c>
      <c r="H183" s="50" t="s">
        <v>195</v>
      </c>
      <c r="I183" s="51" t="n">
        <f aca="false">G183-E183</f>
        <v>0</v>
      </c>
    </row>
    <row r="184" customFormat="false" ht="13.8" hidden="false" customHeight="false" outlineLevel="0" collapsed="false">
      <c r="A184" s="46" t="s">
        <v>31</v>
      </c>
      <c r="B184" s="52" t="n">
        <v>531.34</v>
      </c>
      <c r="C184" s="52" t="n">
        <v>400.02</v>
      </c>
      <c r="D184" s="52" t="n">
        <v>1000</v>
      </c>
      <c r="E184" s="47" t="n">
        <v>1000</v>
      </c>
      <c r="F184" s="52" t="n">
        <v>352.57</v>
      </c>
      <c r="G184" s="16" t="n">
        <v>1000</v>
      </c>
      <c r="H184" s="50" t="s">
        <v>196</v>
      </c>
      <c r="I184" s="51" t="n">
        <f aca="false">G184-E184</f>
        <v>0</v>
      </c>
    </row>
    <row r="185" customFormat="false" ht="18" hidden="false" customHeight="true" outlineLevel="0" collapsed="false">
      <c r="A185" s="44" t="s">
        <v>35</v>
      </c>
      <c r="B185" s="54" t="n">
        <f aca="false">SUM(B180:B184)</f>
        <v>48701.34</v>
      </c>
      <c r="C185" s="54" t="n">
        <f aca="false">SUM(C180:C184)</f>
        <v>50015.9</v>
      </c>
      <c r="D185" s="54" t="n">
        <f aca="false">SUM(D180:D184)</f>
        <v>52104</v>
      </c>
      <c r="E185" s="54" t="n">
        <f aca="false">SUM(E180:E184)</f>
        <v>52104</v>
      </c>
      <c r="F185" s="54" t="n">
        <f aca="false">SUM(F180:F184)</f>
        <v>35132.79</v>
      </c>
      <c r="G185" s="54" t="n">
        <f aca="false">SUM(G180:G184)</f>
        <v>55458</v>
      </c>
      <c r="H185" s="50"/>
      <c r="I185" s="56" t="n">
        <f aca="false">G185-E185</f>
        <v>3354</v>
      </c>
    </row>
    <row r="186" customFormat="false" ht="13.8" hidden="false" customHeight="false" outlineLevel="0" collapsed="false">
      <c r="A186" s="46"/>
      <c r="B186" s="47"/>
      <c r="C186" s="52"/>
      <c r="D186" s="52"/>
      <c r="E186" s="47"/>
      <c r="F186" s="47"/>
      <c r="G186" s="16"/>
      <c r="H186" s="50"/>
    </row>
    <row r="187" customFormat="false" ht="19.5" hidden="false" customHeight="true" outlineLevel="0" collapsed="false">
      <c r="A187" s="44" t="s">
        <v>197</v>
      </c>
      <c r="B187" s="55"/>
      <c r="C187" s="55"/>
      <c r="D187" s="55"/>
      <c r="E187" s="55"/>
      <c r="F187" s="55"/>
      <c r="G187" s="16"/>
      <c r="H187" s="58"/>
    </row>
    <row r="188" s="60" customFormat="true" ht="24" hidden="false" customHeight="true" outlineLevel="0" collapsed="false">
      <c r="A188" s="46" t="s">
        <v>31</v>
      </c>
      <c r="B188" s="47" t="n">
        <v>46156.28</v>
      </c>
      <c r="C188" s="47" t="n">
        <v>17450.47</v>
      </c>
      <c r="D188" s="52" t="n">
        <v>25000</v>
      </c>
      <c r="E188" s="47" t="n">
        <v>25000</v>
      </c>
      <c r="F188" s="47" t="n">
        <v>16889.66</v>
      </c>
      <c r="G188" s="16" t="n">
        <v>20000</v>
      </c>
      <c r="H188" s="50" t="s">
        <v>198</v>
      </c>
      <c r="I188" s="16" t="n">
        <f aca="false">G188-E188</f>
        <v>-5000</v>
      </c>
      <c r="ALX188" s="4"/>
      <c r="ALY188" s="5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customFormat="false" ht="15" hidden="false" customHeight="false" outlineLevel="0" collapsed="false">
      <c r="A189" s="44" t="s">
        <v>35</v>
      </c>
      <c r="B189" s="55" t="n">
        <f aca="false">SUM(B188)</f>
        <v>46156.28</v>
      </c>
      <c r="C189" s="55" t="n">
        <f aca="false">SUM(C188)</f>
        <v>17450.47</v>
      </c>
      <c r="D189" s="55" t="n">
        <f aca="false">SUM(D188)</f>
        <v>25000</v>
      </c>
      <c r="E189" s="55" t="n">
        <f aca="false">SUM(E188)</f>
        <v>25000</v>
      </c>
      <c r="F189" s="55" t="n">
        <f aca="false">SUM(F188)</f>
        <v>16889.66</v>
      </c>
      <c r="G189" s="55" t="n">
        <f aca="false">SUM(G188)</f>
        <v>20000</v>
      </c>
      <c r="H189" s="50"/>
      <c r="I189" s="56" t="n">
        <f aca="false">G189-E189</f>
        <v>-5000</v>
      </c>
    </row>
    <row r="190" customFormat="false" ht="15" hidden="false" customHeight="true" outlineLevel="0" collapsed="false">
      <c r="A190" s="44"/>
      <c r="B190" s="55"/>
      <c r="C190" s="55"/>
      <c r="D190" s="55"/>
      <c r="E190" s="55"/>
      <c r="F190" s="55"/>
      <c r="G190" s="16"/>
      <c r="H190" s="50"/>
    </row>
    <row r="191" customFormat="false" ht="15" hidden="false" customHeight="true" outlineLevel="0" collapsed="false">
      <c r="A191" s="44" t="s">
        <v>199</v>
      </c>
      <c r="B191" s="47"/>
      <c r="C191" s="47"/>
      <c r="D191" s="47"/>
      <c r="E191" s="47"/>
      <c r="F191" s="47"/>
      <c r="G191" s="16"/>
      <c r="H191" s="50"/>
    </row>
    <row r="192" customFormat="false" ht="13.8" hidden="false" customHeight="false" outlineLevel="0" collapsed="false">
      <c r="A192" s="46" t="s">
        <v>31</v>
      </c>
      <c r="B192" s="47" t="n">
        <v>34558.74</v>
      </c>
      <c r="C192" s="47" t="n">
        <v>36933.42</v>
      </c>
      <c r="D192" s="47" t="n">
        <v>38000</v>
      </c>
      <c r="E192" s="47" t="n">
        <v>38000</v>
      </c>
      <c r="F192" s="47" t="n">
        <v>28216.92</v>
      </c>
      <c r="G192" s="53" t="n">
        <v>38000</v>
      </c>
      <c r="H192" s="50" t="s">
        <v>200</v>
      </c>
      <c r="I192" s="51" t="n">
        <f aca="false">G192-E192</f>
        <v>0</v>
      </c>
    </row>
    <row r="193" customFormat="false" ht="15" hidden="false" customHeight="false" outlineLevel="0" collapsed="false">
      <c r="A193" s="44" t="s">
        <v>35</v>
      </c>
      <c r="B193" s="55" t="n">
        <f aca="false">SUM(B192)</f>
        <v>34558.74</v>
      </c>
      <c r="C193" s="55" t="n">
        <f aca="false">SUM(C192)</f>
        <v>36933.42</v>
      </c>
      <c r="D193" s="55" t="n">
        <f aca="false">SUM(D192)</f>
        <v>38000</v>
      </c>
      <c r="E193" s="55" t="n">
        <f aca="false">SUM(E192)</f>
        <v>38000</v>
      </c>
      <c r="F193" s="55" t="n">
        <f aca="false">SUM(F192)</f>
        <v>28216.92</v>
      </c>
      <c r="G193" s="55" t="n">
        <f aca="false">SUM(G192)</f>
        <v>38000</v>
      </c>
      <c r="H193" s="58"/>
      <c r="I193" s="56" t="n">
        <f aca="false">G193-E193</f>
        <v>0</v>
      </c>
    </row>
    <row r="194" customFormat="false" ht="15.75" hidden="false" customHeight="true" outlineLevel="0" collapsed="false">
      <c r="A194" s="44"/>
      <c r="B194" s="55"/>
      <c r="C194" s="55"/>
      <c r="D194" s="55"/>
      <c r="E194" s="55"/>
      <c r="F194" s="55"/>
      <c r="G194" s="16"/>
      <c r="H194" s="58"/>
    </row>
    <row r="195" customFormat="false" ht="15.75" hidden="false" customHeight="true" outlineLevel="0" collapsed="false">
      <c r="A195" s="44" t="s">
        <v>201</v>
      </c>
      <c r="B195" s="55"/>
      <c r="C195" s="55"/>
      <c r="D195" s="55"/>
      <c r="E195" s="55"/>
      <c r="F195" s="55"/>
      <c r="G195" s="16"/>
      <c r="H195" s="58"/>
    </row>
    <row r="196" customFormat="false" ht="23.75" hidden="false" customHeight="false" outlineLevel="0" collapsed="false">
      <c r="A196" s="46" t="s">
        <v>202</v>
      </c>
      <c r="B196" s="47" t="n">
        <v>0</v>
      </c>
      <c r="C196" s="47" t="n">
        <v>0</v>
      </c>
      <c r="D196" s="47" t="n">
        <v>0</v>
      </c>
      <c r="E196" s="47" t="n">
        <v>0</v>
      </c>
      <c r="F196" s="47" t="n">
        <v>0</v>
      </c>
      <c r="G196" s="16" t="n">
        <v>0</v>
      </c>
      <c r="H196" s="50" t="s">
        <v>203</v>
      </c>
      <c r="I196" s="51" t="n">
        <f aca="false">G196-E196</f>
        <v>0</v>
      </c>
    </row>
    <row r="197" customFormat="false" ht="15" hidden="false" customHeight="true" outlineLevel="0" collapsed="false">
      <c r="A197" s="44" t="s">
        <v>35</v>
      </c>
      <c r="B197" s="55" t="n">
        <f aca="false">SUM(B196)</f>
        <v>0</v>
      </c>
      <c r="C197" s="55" t="n">
        <f aca="false">SUM(C196)</f>
        <v>0</v>
      </c>
      <c r="D197" s="55" t="n">
        <v>0</v>
      </c>
      <c r="E197" s="55" t="n">
        <f aca="false">SUM(E196)</f>
        <v>0</v>
      </c>
      <c r="F197" s="55" t="n">
        <f aca="false">SUM(F196)</f>
        <v>0</v>
      </c>
      <c r="G197" s="55" t="n">
        <f aca="false">SUM(G196)</f>
        <v>0</v>
      </c>
      <c r="H197" s="50"/>
      <c r="I197" s="56" t="n">
        <f aca="false">G197-E197</f>
        <v>0</v>
      </c>
    </row>
    <row r="198" customFormat="false" ht="16.5" hidden="false" customHeight="true" outlineLevel="0" collapsed="false">
      <c r="A198" s="46"/>
      <c r="B198" s="47"/>
      <c r="C198" s="47"/>
      <c r="D198" s="47"/>
      <c r="E198" s="54"/>
      <c r="F198" s="47"/>
      <c r="G198" s="16"/>
      <c r="H198" s="50"/>
    </row>
    <row r="199" s="100" customFormat="true" ht="13.5" hidden="false" customHeight="true" outlineLevel="0" collapsed="false">
      <c r="A199" s="71" t="s">
        <v>204</v>
      </c>
      <c r="B199" s="93" t="n">
        <f aca="false">SUM(B185,B189,B193,188)</f>
        <v>129604.36</v>
      </c>
      <c r="C199" s="93" t="n">
        <f aca="false">SUM(C185,C189,C193,188)</f>
        <v>104587.79</v>
      </c>
      <c r="D199" s="97" t="n">
        <f aca="false">SUM(D185,D189,D193,D197)</f>
        <v>115104</v>
      </c>
      <c r="E199" s="97" t="n">
        <f aca="false">SUM(E185,E189,E193,E197)</f>
        <v>115104</v>
      </c>
      <c r="F199" s="93" t="n">
        <f aca="false">SUM(F185,F189,F193)</f>
        <v>80239.37</v>
      </c>
      <c r="G199" s="97" t="n">
        <f aca="false">SUM(G185,G189,G193,G197)</f>
        <v>113458</v>
      </c>
      <c r="H199" s="98"/>
      <c r="I199" s="99" t="n">
        <f aca="false">G199-E199</f>
        <v>-1646</v>
      </c>
      <c r="ALX199" s="77"/>
      <c r="ALY199" s="78"/>
      <c r="ALZ199" s="79"/>
      <c r="AMA199" s="79"/>
      <c r="AMB199" s="79"/>
      <c r="AMC199" s="79"/>
      <c r="AMD199" s="79"/>
      <c r="AME199" s="79"/>
      <c r="AMF199" s="79"/>
      <c r="AMG199" s="79"/>
      <c r="AMH199" s="79"/>
      <c r="AMI199" s="79"/>
      <c r="AMJ199" s="79"/>
    </row>
    <row r="200" customFormat="false" ht="10.5" hidden="false" customHeight="true" outlineLevel="0" collapsed="false">
      <c r="A200" s="44"/>
      <c r="B200" s="55"/>
      <c r="C200" s="55"/>
      <c r="D200" s="55"/>
      <c r="E200" s="55"/>
      <c r="F200" s="55"/>
      <c r="G200" s="16"/>
      <c r="H200" s="58"/>
    </row>
    <row r="201" customFormat="false" ht="35.25" hidden="false" customHeight="true" outlineLevel="0" collapsed="false">
      <c r="A201" s="44" t="s">
        <v>205</v>
      </c>
      <c r="B201" s="55"/>
      <c r="C201" s="55"/>
      <c r="D201" s="55"/>
      <c r="E201" s="55"/>
      <c r="F201" s="55"/>
      <c r="G201" s="16"/>
      <c r="H201" s="58"/>
    </row>
    <row r="202" customFormat="false" ht="15" hidden="false" customHeight="false" outlineLevel="0" collapsed="false">
      <c r="A202" s="44"/>
      <c r="B202" s="55"/>
      <c r="C202" s="55"/>
      <c r="D202" s="55"/>
      <c r="E202" s="55"/>
      <c r="F202" s="55"/>
      <c r="G202" s="16"/>
      <c r="H202" s="58"/>
    </row>
    <row r="203" customFormat="false" ht="29.25" hidden="false" customHeight="true" outlineLevel="0" collapsed="false">
      <c r="A203" s="44" t="s">
        <v>206</v>
      </c>
      <c r="B203" s="55"/>
      <c r="C203" s="55"/>
      <c r="D203" s="55"/>
      <c r="E203" s="55"/>
      <c r="F203" s="55"/>
      <c r="G203" s="16"/>
      <c r="H203" s="58"/>
    </row>
    <row r="204" customFormat="false" ht="13.8" hidden="false" customHeight="false" outlineLevel="0" collapsed="false">
      <c r="A204" s="46" t="s">
        <v>31</v>
      </c>
      <c r="B204" s="47" t="n">
        <v>255.6</v>
      </c>
      <c r="C204" s="47" t="n">
        <v>73.37</v>
      </c>
      <c r="D204" s="47" t="n">
        <v>2000</v>
      </c>
      <c r="E204" s="47" t="n">
        <v>2000</v>
      </c>
      <c r="F204" s="47" t="n">
        <v>17.1</v>
      </c>
      <c r="G204" s="101" t="n">
        <v>2000</v>
      </c>
      <c r="H204" s="50" t="s">
        <v>207</v>
      </c>
      <c r="I204" s="51" t="n">
        <f aca="false">G204-E204</f>
        <v>0</v>
      </c>
    </row>
    <row r="205" customFormat="false" ht="13.5" hidden="false" customHeight="true" outlineLevel="0" collapsed="false">
      <c r="A205" s="46" t="s">
        <v>208</v>
      </c>
      <c r="B205" s="47" t="n">
        <v>1179</v>
      </c>
      <c r="C205" s="47" t="n">
        <v>655</v>
      </c>
      <c r="D205" s="47" t="n">
        <v>2000</v>
      </c>
      <c r="E205" s="47" t="n">
        <v>2000</v>
      </c>
      <c r="F205" s="47" t="n">
        <v>0</v>
      </c>
      <c r="G205" s="101" t="n">
        <v>2000</v>
      </c>
      <c r="H205" s="50" t="s">
        <v>209</v>
      </c>
      <c r="I205" s="51" t="n">
        <f aca="false">G205-E205</f>
        <v>0</v>
      </c>
    </row>
    <row r="206" customFormat="false" ht="13.5" hidden="false" customHeight="true" outlineLevel="0" collapsed="false">
      <c r="A206" s="46" t="s">
        <v>210</v>
      </c>
      <c r="B206" s="47" t="n">
        <v>166</v>
      </c>
      <c r="C206" s="47" t="n">
        <v>166</v>
      </c>
      <c r="D206" s="47" t="n">
        <v>750</v>
      </c>
      <c r="E206" s="47" t="n">
        <v>750</v>
      </c>
      <c r="F206" s="47" t="n">
        <v>0</v>
      </c>
      <c r="G206" s="101" t="n">
        <v>750</v>
      </c>
      <c r="H206" s="50" t="s">
        <v>211</v>
      </c>
      <c r="I206" s="51" t="n">
        <f aca="false">G206-E206</f>
        <v>0</v>
      </c>
    </row>
    <row r="207" customFormat="false" ht="13.5" hidden="false" customHeight="true" outlineLevel="0" collapsed="false">
      <c r="A207" s="46" t="s">
        <v>212</v>
      </c>
      <c r="B207" s="47" t="n">
        <v>0</v>
      </c>
      <c r="C207" s="47" t="n">
        <v>0</v>
      </c>
      <c r="D207" s="47" t="n">
        <v>0</v>
      </c>
      <c r="E207" s="47" t="n">
        <v>0</v>
      </c>
      <c r="F207" s="47" t="n">
        <v>0</v>
      </c>
      <c r="G207" s="16" t="n">
        <v>0</v>
      </c>
      <c r="H207" s="50" t="s">
        <v>213</v>
      </c>
      <c r="I207" s="51" t="n">
        <f aca="false">G207-E207</f>
        <v>0</v>
      </c>
    </row>
    <row r="208" customFormat="false" ht="13.5" hidden="false" customHeight="true" outlineLevel="0" collapsed="false">
      <c r="A208" s="44" t="s">
        <v>35</v>
      </c>
      <c r="B208" s="55" t="n">
        <f aca="false">SUM(B204:B207)</f>
        <v>1600.6</v>
      </c>
      <c r="C208" s="55" t="n">
        <f aca="false">SUM(C204:C207)</f>
        <v>894.37</v>
      </c>
      <c r="D208" s="55" t="n">
        <f aca="false">SUM(D204:D207)</f>
        <v>4750</v>
      </c>
      <c r="E208" s="55" t="n">
        <f aca="false">SUM(E204:E207)</f>
        <v>4750</v>
      </c>
      <c r="F208" s="55" t="n">
        <f aca="false">SUM(F204:F207)</f>
        <v>17.1</v>
      </c>
      <c r="G208" s="55" t="n">
        <f aca="false">SUM(G204:G207)</f>
        <v>4750</v>
      </c>
      <c r="H208" s="50"/>
      <c r="I208" s="56" t="n">
        <f aca="false">G208-E208</f>
        <v>0</v>
      </c>
    </row>
    <row r="209" customFormat="false" ht="15" hidden="false" customHeight="false" outlineLevel="0" collapsed="false">
      <c r="A209" s="44"/>
      <c r="B209" s="55"/>
      <c r="C209" s="55"/>
      <c r="D209" s="55"/>
      <c r="E209" s="55"/>
      <c r="F209" s="55"/>
      <c r="G209" s="16"/>
      <c r="H209" s="50"/>
    </row>
    <row r="210" customFormat="false" ht="19.5" hidden="false" customHeight="true" outlineLevel="0" collapsed="false">
      <c r="A210" s="44" t="s">
        <v>214</v>
      </c>
      <c r="B210" s="55"/>
      <c r="C210" s="55"/>
      <c r="D210" s="55"/>
      <c r="E210" s="55"/>
      <c r="F210" s="55"/>
      <c r="G210" s="16"/>
      <c r="H210" s="50"/>
    </row>
    <row r="211" customFormat="false" ht="19.5" hidden="false" customHeight="true" outlineLevel="0" collapsed="false">
      <c r="A211" s="46" t="s">
        <v>31</v>
      </c>
      <c r="B211" s="47" t="n">
        <v>0</v>
      </c>
      <c r="C211" s="47" t="n">
        <v>0</v>
      </c>
      <c r="D211" s="47" t="n">
        <v>0</v>
      </c>
      <c r="E211" s="47" t="n">
        <v>0</v>
      </c>
      <c r="F211" s="47" t="n">
        <v>0</v>
      </c>
      <c r="G211" s="16" t="n">
        <v>0</v>
      </c>
      <c r="H211" s="50" t="s">
        <v>215</v>
      </c>
      <c r="I211" s="51" t="n">
        <f aca="false">G211-E211</f>
        <v>0</v>
      </c>
    </row>
    <row r="212" customFormat="false" ht="15" hidden="false" customHeight="false" outlineLevel="0" collapsed="false">
      <c r="A212" s="44" t="s">
        <v>35</v>
      </c>
      <c r="B212" s="55" t="n">
        <f aca="false">SUM(B211)</f>
        <v>0</v>
      </c>
      <c r="C212" s="55" t="n">
        <f aca="false">SUM(C211)</f>
        <v>0</v>
      </c>
      <c r="D212" s="55" t="n">
        <v>0</v>
      </c>
      <c r="E212" s="55" t="n">
        <v>0</v>
      </c>
      <c r="F212" s="55" t="n">
        <f aca="false">SUM(F211)</f>
        <v>0</v>
      </c>
      <c r="G212" s="55" t="n">
        <f aca="false">SUM(G211)</f>
        <v>0</v>
      </c>
      <c r="H212" s="50"/>
      <c r="I212" s="56" t="n">
        <f aca="false">G212-E212</f>
        <v>0</v>
      </c>
    </row>
    <row r="213" customFormat="false" ht="13.8" hidden="false" customHeight="false" outlineLevel="0" collapsed="false">
      <c r="A213" s="46"/>
      <c r="B213" s="47"/>
      <c r="C213" s="47"/>
      <c r="D213" s="47"/>
      <c r="E213" s="47"/>
      <c r="F213" s="47"/>
      <c r="G213" s="16"/>
      <c r="H213" s="50"/>
    </row>
    <row r="214" customFormat="false" ht="15.75" hidden="false" customHeight="true" outlineLevel="0" collapsed="false">
      <c r="A214" s="44" t="s">
        <v>216</v>
      </c>
      <c r="B214" s="47"/>
      <c r="C214" s="47"/>
      <c r="D214" s="47"/>
      <c r="E214" s="47"/>
      <c r="F214" s="47"/>
      <c r="G214" s="16"/>
      <c r="H214" s="50"/>
    </row>
    <row r="215" customFormat="false" ht="15" hidden="false" customHeight="true" outlineLevel="0" collapsed="false">
      <c r="A215" s="46" t="s">
        <v>217</v>
      </c>
      <c r="B215" s="47" t="n">
        <v>3500</v>
      </c>
      <c r="C215" s="47" t="n">
        <v>3500</v>
      </c>
      <c r="D215" s="47" t="n">
        <v>3500</v>
      </c>
      <c r="E215" s="47" t="n">
        <v>3500</v>
      </c>
      <c r="F215" s="47" t="n">
        <v>350</v>
      </c>
      <c r="G215" s="63" t="n">
        <v>1550</v>
      </c>
      <c r="H215" s="50" t="s">
        <v>218</v>
      </c>
      <c r="I215" s="51" t="n">
        <f aca="false">G215-E215</f>
        <v>-1950</v>
      </c>
    </row>
    <row r="216" customFormat="false" ht="15" hidden="false" customHeight="false" outlineLevel="0" collapsed="false">
      <c r="A216" s="44" t="s">
        <v>35</v>
      </c>
      <c r="B216" s="55" t="n">
        <f aca="false">SUM(B215)</f>
        <v>3500</v>
      </c>
      <c r="C216" s="55" t="n">
        <f aca="false">SUM(C215)</f>
        <v>3500</v>
      </c>
      <c r="D216" s="55" t="n">
        <f aca="false">SUM(D215)</f>
        <v>3500</v>
      </c>
      <c r="E216" s="55" t="n">
        <f aca="false">SUM(E215)</f>
        <v>3500</v>
      </c>
      <c r="F216" s="55" t="n">
        <f aca="false">SUM(F215)</f>
        <v>350</v>
      </c>
      <c r="G216" s="55" t="n">
        <f aca="false">SUM(G215)</f>
        <v>1550</v>
      </c>
      <c r="H216" s="50"/>
      <c r="I216" s="56" t="n">
        <f aca="false">G216-E216</f>
        <v>-1950</v>
      </c>
    </row>
    <row r="217" customFormat="false" ht="13.8" hidden="false" customHeight="false" outlineLevel="0" collapsed="false">
      <c r="A217" s="46"/>
      <c r="B217" s="47"/>
      <c r="C217" s="47"/>
      <c r="D217" s="47"/>
      <c r="E217" s="47"/>
      <c r="F217" s="47"/>
      <c r="G217" s="16"/>
      <c r="H217" s="50"/>
    </row>
    <row r="218" s="100" customFormat="true" ht="40.6" hidden="false" customHeight="false" outlineLevel="0" collapsed="false">
      <c r="A218" s="71" t="s">
        <v>219</v>
      </c>
      <c r="B218" s="93" t="n">
        <f aca="false">SUM(B208,B212,B216)</f>
        <v>5100.6</v>
      </c>
      <c r="C218" s="93" t="n">
        <f aca="false">SUM(C208,C212,C216)</f>
        <v>4394.37</v>
      </c>
      <c r="D218" s="93" t="n">
        <f aca="false">SUM(D208,D212,D216)</f>
        <v>8250</v>
      </c>
      <c r="E218" s="93" t="n">
        <f aca="false">SUM(E208,E212,E216)</f>
        <v>8250</v>
      </c>
      <c r="F218" s="93" t="n">
        <f aca="false">SUM(F208,F212,F216)</f>
        <v>367.1</v>
      </c>
      <c r="G218" s="93" t="n">
        <f aca="false">SUM(G208,G212,G216)</f>
        <v>6300</v>
      </c>
      <c r="H218" s="94"/>
      <c r="I218" s="99" t="n">
        <f aca="false">G218-E218</f>
        <v>-1950</v>
      </c>
      <c r="ALX218" s="77"/>
      <c r="ALY218" s="78"/>
      <c r="ALZ218" s="79"/>
      <c r="AMA218" s="79"/>
      <c r="AMB218" s="79"/>
      <c r="AMC218" s="79"/>
      <c r="AMD218" s="79"/>
      <c r="AME218" s="79"/>
      <c r="AMF218" s="79"/>
      <c r="AMG218" s="79"/>
      <c r="AMH218" s="79"/>
      <c r="AMI218" s="79"/>
      <c r="AMJ218" s="79"/>
    </row>
    <row r="219" customFormat="false" ht="15" hidden="false" customHeight="false" outlineLevel="0" collapsed="false">
      <c r="A219" s="44"/>
      <c r="B219" s="55"/>
      <c r="C219" s="55"/>
      <c r="D219" s="55"/>
      <c r="E219" s="55"/>
      <c r="F219" s="55"/>
      <c r="G219" s="16"/>
      <c r="H219" s="50"/>
    </row>
    <row r="220" customFormat="false" ht="15" hidden="false" customHeight="false" outlineLevel="0" collapsed="false">
      <c r="A220" s="102" t="s">
        <v>220</v>
      </c>
      <c r="B220" s="55"/>
      <c r="C220" s="55"/>
      <c r="D220" s="55"/>
      <c r="E220" s="55"/>
      <c r="F220" s="55"/>
      <c r="G220" s="16"/>
      <c r="H220" s="50"/>
    </row>
    <row r="221" customFormat="false" ht="20.25" hidden="false" customHeight="true" outlineLevel="0" collapsed="false">
      <c r="A221" s="44"/>
      <c r="B221" s="55"/>
      <c r="C221" s="55"/>
      <c r="D221" s="55"/>
      <c r="E221" s="55"/>
      <c r="F221" s="55"/>
      <c r="G221" s="16"/>
      <c r="H221" s="50"/>
    </row>
    <row r="222" customFormat="false" ht="15.75" hidden="false" customHeight="true" outlineLevel="0" collapsed="false">
      <c r="A222" s="44" t="s">
        <v>221</v>
      </c>
      <c r="B222" s="55"/>
      <c r="C222" s="55"/>
      <c r="D222" s="55"/>
      <c r="E222" s="55"/>
      <c r="F222" s="55"/>
      <c r="G222" s="16"/>
      <c r="H222" s="50"/>
    </row>
    <row r="223" customFormat="false" ht="15.75" hidden="false" customHeight="true" outlineLevel="0" collapsed="false">
      <c r="A223" s="46" t="s">
        <v>222</v>
      </c>
      <c r="B223" s="47" t="n">
        <v>0</v>
      </c>
      <c r="C223" s="47" t="n">
        <v>0</v>
      </c>
      <c r="D223" s="47" t="n">
        <v>51750</v>
      </c>
      <c r="E223" s="47" t="n">
        <v>51750</v>
      </c>
      <c r="F223" s="47" t="n">
        <v>21190</v>
      </c>
      <c r="G223" s="49" t="n">
        <v>30000</v>
      </c>
      <c r="H223" s="50" t="s">
        <v>223</v>
      </c>
      <c r="I223" s="51" t="n">
        <f aca="false">G223-E223</f>
        <v>-21750</v>
      </c>
    </row>
    <row r="224" customFormat="false" ht="15.75" hidden="false" customHeight="true" outlineLevel="0" collapsed="false">
      <c r="A224" s="46" t="s">
        <v>224</v>
      </c>
      <c r="B224" s="47" t="n">
        <v>0</v>
      </c>
      <c r="C224" s="47" t="n">
        <v>0</v>
      </c>
      <c r="D224" s="47" t="n">
        <v>0</v>
      </c>
      <c r="E224" s="47" t="n">
        <v>0</v>
      </c>
      <c r="F224" s="47" t="n">
        <v>0</v>
      </c>
      <c r="G224" s="49" t="n">
        <v>10000</v>
      </c>
      <c r="H224" s="50" t="s">
        <v>225</v>
      </c>
      <c r="I224" s="51" t="n">
        <f aca="false">G224-E224</f>
        <v>10000</v>
      </c>
    </row>
    <row r="225" customFormat="false" ht="15.75" hidden="false" customHeight="true" outlineLevel="0" collapsed="false">
      <c r="A225" s="46" t="s">
        <v>226</v>
      </c>
      <c r="B225" s="47" t="n">
        <v>0</v>
      </c>
      <c r="C225" s="47" t="n">
        <v>0</v>
      </c>
      <c r="D225" s="47" t="n">
        <v>12650</v>
      </c>
      <c r="E225" s="47" t="n">
        <v>12650</v>
      </c>
      <c r="F225" s="47" t="n">
        <v>7514.85</v>
      </c>
      <c r="G225" s="49" t="n">
        <v>15000</v>
      </c>
      <c r="H225" s="50" t="s">
        <v>227</v>
      </c>
      <c r="I225" s="51" t="n">
        <f aca="false">G225-E225</f>
        <v>2350</v>
      </c>
    </row>
    <row r="226" customFormat="false" ht="15.75" hidden="false" customHeight="true" outlineLevel="0" collapsed="false">
      <c r="A226" s="44" t="s">
        <v>35</v>
      </c>
      <c r="B226" s="55" t="n">
        <f aca="false">SUM(B223:B225)</f>
        <v>0</v>
      </c>
      <c r="C226" s="55" t="n">
        <f aca="false">SUM(C223:C225)</f>
        <v>0</v>
      </c>
      <c r="D226" s="55" t="n">
        <f aca="false">SUM(D223,D225)</f>
        <v>64400</v>
      </c>
      <c r="E226" s="55" t="n">
        <f aca="false">SUM(E223:E225)</f>
        <v>64400</v>
      </c>
      <c r="F226" s="55" t="n">
        <f aca="false">SUM(F223:F225)</f>
        <v>28704.85</v>
      </c>
      <c r="G226" s="55" t="n">
        <f aca="false">SUM(G223:G225)</f>
        <v>55000</v>
      </c>
      <c r="H226" s="50"/>
      <c r="I226" s="56" t="n">
        <f aca="false">G226-E226</f>
        <v>-9400</v>
      </c>
    </row>
    <row r="227" customFormat="false" ht="15.75" hidden="false" customHeight="true" outlineLevel="0" collapsed="false">
      <c r="A227" s="103"/>
      <c r="B227" s="55"/>
      <c r="C227" s="55"/>
      <c r="D227" s="55"/>
      <c r="E227" s="55"/>
      <c r="F227" s="55"/>
      <c r="G227" s="55"/>
      <c r="H227" s="50"/>
    </row>
    <row r="228" customFormat="false" ht="27.5" hidden="false" customHeight="false" outlineLevel="0" collapsed="false">
      <c r="A228" s="44" t="s">
        <v>228</v>
      </c>
      <c r="B228" s="55"/>
      <c r="C228" s="55"/>
      <c r="D228" s="55"/>
      <c r="E228" s="55"/>
      <c r="F228" s="55"/>
      <c r="G228" s="16"/>
      <c r="H228" s="50"/>
    </row>
    <row r="229" customFormat="false" ht="13.5" hidden="false" customHeight="true" outlineLevel="0" collapsed="false">
      <c r="A229" s="46" t="s">
        <v>27</v>
      </c>
      <c r="B229" s="47" t="n">
        <v>84178.41</v>
      </c>
      <c r="C229" s="47" t="n">
        <v>81342.34</v>
      </c>
      <c r="D229" s="47" t="n">
        <v>100000</v>
      </c>
      <c r="E229" s="47" t="n">
        <v>99350</v>
      </c>
      <c r="F229" s="52" t="n">
        <v>56448.41</v>
      </c>
      <c r="G229" s="16" t="n">
        <v>114000</v>
      </c>
      <c r="H229" s="50" t="s">
        <v>229</v>
      </c>
      <c r="I229" s="51" t="n">
        <f aca="false">G229-E229</f>
        <v>14650</v>
      </c>
    </row>
    <row r="230" customFormat="false" ht="13.5" hidden="false" customHeight="true" outlineLevel="0" collapsed="false">
      <c r="A230" s="46" t="s">
        <v>48</v>
      </c>
      <c r="B230" s="47" t="n">
        <v>0</v>
      </c>
      <c r="C230" s="47" t="n">
        <v>0</v>
      </c>
      <c r="D230" s="47" t="n">
        <v>0</v>
      </c>
      <c r="E230" s="47" t="n">
        <v>0</v>
      </c>
      <c r="F230" s="47" t="n">
        <v>0</v>
      </c>
      <c r="G230" s="16" t="n">
        <v>0</v>
      </c>
      <c r="H230" s="50" t="s">
        <v>230</v>
      </c>
      <c r="I230" s="51" t="n">
        <f aca="false">G230-E230</f>
        <v>0</v>
      </c>
    </row>
    <row r="231" customFormat="false" ht="13.5" hidden="false" customHeight="true" outlineLevel="0" collapsed="false">
      <c r="A231" s="46" t="s">
        <v>41</v>
      </c>
      <c r="B231" s="47" t="n">
        <v>0</v>
      </c>
      <c r="C231" s="47" t="n">
        <v>17118.72</v>
      </c>
      <c r="D231" s="47" t="n">
        <v>10000</v>
      </c>
      <c r="E231" s="47" t="n">
        <v>10650</v>
      </c>
      <c r="F231" s="52" t="n">
        <v>10626.8</v>
      </c>
      <c r="G231" s="16" t="n">
        <v>14000</v>
      </c>
      <c r="H231" s="50" t="s">
        <v>231</v>
      </c>
      <c r="I231" s="51" t="n">
        <f aca="false">G231-E231</f>
        <v>3350</v>
      </c>
    </row>
    <row r="232" customFormat="false" ht="13.5" hidden="false" customHeight="true" outlineLevel="0" collapsed="false">
      <c r="A232" s="46" t="s">
        <v>31</v>
      </c>
      <c r="B232" s="47" t="n">
        <v>16890.43</v>
      </c>
      <c r="C232" s="47" t="n">
        <v>11478.58</v>
      </c>
      <c r="D232" s="52" t="n">
        <v>25000</v>
      </c>
      <c r="E232" s="47" t="n">
        <v>25000</v>
      </c>
      <c r="F232" s="66" t="n">
        <v>13004.18</v>
      </c>
      <c r="G232" s="16" t="n">
        <v>26000</v>
      </c>
      <c r="H232" s="50" t="s">
        <v>232</v>
      </c>
      <c r="I232" s="51" t="n">
        <f aca="false">G232-E232</f>
        <v>1000</v>
      </c>
    </row>
    <row r="233" customFormat="false" ht="13.5" hidden="false" customHeight="true" outlineLevel="0" collapsed="false">
      <c r="A233" s="46" t="s">
        <v>233</v>
      </c>
      <c r="B233" s="52" t="n">
        <v>1080</v>
      </c>
      <c r="C233" s="52" t="n">
        <v>625</v>
      </c>
      <c r="D233" s="47" t="n">
        <v>1040</v>
      </c>
      <c r="E233" s="47" t="n">
        <v>1040</v>
      </c>
      <c r="F233" s="52" t="n">
        <v>0</v>
      </c>
      <c r="G233" s="16" t="n">
        <v>1040</v>
      </c>
      <c r="H233" s="50" t="s">
        <v>234</v>
      </c>
      <c r="I233" s="51" t="n">
        <f aca="false">G233-E233</f>
        <v>0</v>
      </c>
    </row>
    <row r="234" customFormat="false" ht="15.75" hidden="false" customHeight="true" outlineLevel="0" collapsed="false">
      <c r="A234" s="44" t="s">
        <v>35</v>
      </c>
      <c r="B234" s="55" t="n">
        <f aca="false">SUM(B229:B233)</f>
        <v>102148.84</v>
      </c>
      <c r="C234" s="55" t="n">
        <f aca="false">SUM(C229:C233)</f>
        <v>110564.64</v>
      </c>
      <c r="D234" s="55" t="n">
        <f aca="false">SUM(D229:D233)</f>
        <v>136040</v>
      </c>
      <c r="E234" s="55" t="n">
        <f aca="false">SUM(E229:E233)</f>
        <v>136040</v>
      </c>
      <c r="F234" s="55" t="n">
        <f aca="false">SUM(F229:F233)</f>
        <v>80079.39</v>
      </c>
      <c r="G234" s="55" t="n">
        <f aca="false">SUM(G229:G233)</f>
        <v>155040</v>
      </c>
      <c r="H234" s="50"/>
      <c r="I234" s="56" t="n">
        <f aca="false">G234-E234</f>
        <v>19000</v>
      </c>
    </row>
    <row r="235" customFormat="false" ht="19.5" hidden="false" customHeight="true" outlineLevel="0" collapsed="false">
      <c r="A235" s="46"/>
      <c r="B235" s="47"/>
      <c r="C235" s="55"/>
      <c r="D235" s="55"/>
      <c r="E235" s="47"/>
      <c r="F235" s="55"/>
      <c r="G235" s="55"/>
      <c r="H235" s="50"/>
    </row>
    <row r="236" customFormat="false" ht="19.5" hidden="false" customHeight="true" outlineLevel="0" collapsed="false">
      <c r="A236" s="44" t="s">
        <v>235</v>
      </c>
      <c r="B236" s="47"/>
      <c r="C236" s="47"/>
      <c r="D236" s="47"/>
      <c r="E236" s="47"/>
      <c r="F236" s="47"/>
      <c r="G236" s="16"/>
      <c r="H236" s="50"/>
    </row>
    <row r="237" customFormat="false" ht="23.75" hidden="false" customHeight="false" outlineLevel="0" collapsed="false">
      <c r="A237" s="46" t="s">
        <v>236</v>
      </c>
      <c r="B237" s="47" t="n">
        <v>15505.39</v>
      </c>
      <c r="C237" s="47" t="n">
        <v>17813.8</v>
      </c>
      <c r="D237" s="47" t="n">
        <v>21000</v>
      </c>
      <c r="E237" s="47" t="n">
        <v>21000</v>
      </c>
      <c r="F237" s="52" t="n">
        <v>0</v>
      </c>
      <c r="G237" s="49" t="n">
        <v>21000</v>
      </c>
      <c r="H237" s="50" t="s">
        <v>237</v>
      </c>
      <c r="I237" s="51" t="n">
        <f aca="false">G237-E237</f>
        <v>0</v>
      </c>
    </row>
    <row r="238" customFormat="false" ht="12.75" hidden="false" customHeight="true" outlineLevel="0" collapsed="false">
      <c r="A238" s="46" t="s">
        <v>41</v>
      </c>
      <c r="B238" s="47" t="n">
        <v>0</v>
      </c>
      <c r="C238" s="47" t="n">
        <v>0</v>
      </c>
      <c r="D238" s="47" t="n">
        <v>0</v>
      </c>
      <c r="E238" s="47" t="n">
        <v>0</v>
      </c>
      <c r="F238" s="52" t="n">
        <v>0</v>
      </c>
      <c r="G238" s="16" t="n">
        <v>0</v>
      </c>
      <c r="H238" s="50" t="s">
        <v>238</v>
      </c>
      <c r="I238" s="51" t="n">
        <f aca="false">G238-E238</f>
        <v>0</v>
      </c>
    </row>
    <row r="239" customFormat="false" ht="12.75" hidden="false" customHeight="true" outlineLevel="0" collapsed="false">
      <c r="A239" s="46" t="s">
        <v>239</v>
      </c>
      <c r="B239" s="47" t="n">
        <v>4729.18</v>
      </c>
      <c r="C239" s="47" t="n">
        <v>2825.12</v>
      </c>
      <c r="D239" s="52" t="n">
        <v>3600</v>
      </c>
      <c r="E239" s="47" t="n">
        <v>3600</v>
      </c>
      <c r="F239" s="52" t="n">
        <v>0</v>
      </c>
      <c r="G239" s="49" t="n">
        <v>3600</v>
      </c>
      <c r="H239" s="50" t="s">
        <v>240</v>
      </c>
      <c r="I239" s="51" t="n">
        <f aca="false">G239-E239</f>
        <v>0</v>
      </c>
    </row>
    <row r="240" customFormat="false" ht="12.75" hidden="false" customHeight="true" outlineLevel="0" collapsed="false">
      <c r="A240" s="46" t="s">
        <v>241</v>
      </c>
      <c r="B240" s="47" t="n">
        <v>0</v>
      </c>
      <c r="C240" s="47" t="n">
        <v>0</v>
      </c>
      <c r="D240" s="47" t="n">
        <v>0</v>
      </c>
      <c r="E240" s="47" t="n">
        <v>0</v>
      </c>
      <c r="F240" s="52" t="n">
        <v>0</v>
      </c>
      <c r="G240" s="16" t="n">
        <v>0</v>
      </c>
      <c r="H240" s="50" t="s">
        <v>242</v>
      </c>
      <c r="I240" s="51" t="n">
        <f aca="false">G240-E240</f>
        <v>0</v>
      </c>
    </row>
    <row r="241" customFormat="false" ht="15" hidden="false" customHeight="false" outlineLevel="0" collapsed="false">
      <c r="A241" s="44" t="s">
        <v>35</v>
      </c>
      <c r="B241" s="55" t="n">
        <f aca="false">SUM(B237:B240)</f>
        <v>20234.57</v>
      </c>
      <c r="C241" s="55" t="n">
        <f aca="false">SUM(C237:C240)</f>
        <v>20638.92</v>
      </c>
      <c r="D241" s="55" t="n">
        <f aca="false">SUM(D237:D240)</f>
        <v>24600</v>
      </c>
      <c r="E241" s="55" t="n">
        <f aca="false">SUM(E237:E240)</f>
        <v>24600</v>
      </c>
      <c r="F241" s="55" t="n">
        <f aca="false">SUM(F237:F240)</f>
        <v>0</v>
      </c>
      <c r="G241" s="55" t="n">
        <f aca="false">SUM(G237:G240)</f>
        <v>24600</v>
      </c>
      <c r="H241" s="50"/>
      <c r="I241" s="56" t="n">
        <f aca="false">G241-E241</f>
        <v>0</v>
      </c>
    </row>
    <row r="242" customFormat="false" ht="16.5" hidden="false" customHeight="true" outlineLevel="0" collapsed="false">
      <c r="A242" s="46"/>
      <c r="B242" s="47"/>
      <c r="C242" s="47"/>
      <c r="D242" s="47"/>
      <c r="E242" s="55"/>
      <c r="F242" s="55"/>
      <c r="G242" s="16"/>
      <c r="H242" s="50"/>
    </row>
    <row r="243" customFormat="false" ht="14.25" hidden="false" customHeight="true" outlineLevel="0" collapsed="false">
      <c r="A243" s="44" t="s">
        <v>243</v>
      </c>
      <c r="B243" s="47"/>
      <c r="C243" s="47"/>
      <c r="D243" s="47"/>
      <c r="E243" s="47"/>
      <c r="F243" s="47"/>
      <c r="G243" s="16"/>
      <c r="H243" s="50"/>
    </row>
    <row r="244" customFormat="false" ht="12.75" hidden="false" customHeight="true" outlineLevel="0" collapsed="false">
      <c r="A244" s="46" t="s">
        <v>31</v>
      </c>
      <c r="B244" s="47" t="n">
        <v>0</v>
      </c>
      <c r="C244" s="47" t="n">
        <v>0</v>
      </c>
      <c r="D244" s="47" t="n">
        <v>0</v>
      </c>
      <c r="E244" s="47" t="n">
        <v>0</v>
      </c>
      <c r="F244" s="52" t="n">
        <v>0</v>
      </c>
      <c r="G244" s="16" t="n">
        <v>0</v>
      </c>
      <c r="H244" s="50" t="s">
        <v>244</v>
      </c>
      <c r="I244" s="51" t="n">
        <f aca="false">G244-E244</f>
        <v>0</v>
      </c>
    </row>
    <row r="245" customFormat="false" ht="14.25" hidden="false" customHeight="true" outlineLevel="0" collapsed="false">
      <c r="A245" s="44" t="s">
        <v>35</v>
      </c>
      <c r="B245" s="55" t="n">
        <f aca="false">SUM(B244)</f>
        <v>0</v>
      </c>
      <c r="C245" s="55" t="n">
        <f aca="false">SUM(C244)</f>
        <v>0</v>
      </c>
      <c r="D245" s="55" t="n">
        <v>0</v>
      </c>
      <c r="E245" s="55" t="n">
        <f aca="false">SUM(E244)</f>
        <v>0</v>
      </c>
      <c r="F245" s="55" t="n">
        <f aca="false">SUM(F244)</f>
        <v>0</v>
      </c>
      <c r="G245" s="55" t="n">
        <f aca="false">SUM(G244)</f>
        <v>0</v>
      </c>
      <c r="H245" s="50"/>
      <c r="I245" s="56" t="n">
        <f aca="false">G245-E245</f>
        <v>0</v>
      </c>
    </row>
    <row r="246" customFormat="false" ht="14.25" hidden="false" customHeight="true" outlineLevel="0" collapsed="false">
      <c r="A246" s="46"/>
      <c r="B246" s="55"/>
      <c r="C246" s="55"/>
      <c r="D246" s="55"/>
      <c r="E246" s="55"/>
      <c r="F246" s="47"/>
      <c r="G246" s="16"/>
      <c r="H246" s="50"/>
    </row>
    <row r="247" customFormat="false" ht="17.25" hidden="false" customHeight="true" outlineLevel="0" collapsed="false">
      <c r="A247" s="44" t="s">
        <v>245</v>
      </c>
      <c r="B247" s="55"/>
      <c r="C247" s="55"/>
      <c r="D247" s="55"/>
      <c r="E247" s="55"/>
      <c r="F247" s="55"/>
      <c r="G247" s="16"/>
      <c r="H247" s="50"/>
    </row>
    <row r="248" customFormat="false" ht="14.25" hidden="false" customHeight="true" outlineLevel="0" collapsed="false">
      <c r="A248" s="46" t="s">
        <v>31</v>
      </c>
      <c r="B248" s="47" t="n">
        <v>2000</v>
      </c>
      <c r="C248" s="47" t="n">
        <v>4000</v>
      </c>
      <c r="D248" s="47" t="n">
        <v>4000</v>
      </c>
      <c r="E248" s="47" t="n">
        <v>4000</v>
      </c>
      <c r="F248" s="48" t="n">
        <v>4000</v>
      </c>
      <c r="G248" s="49" t="n">
        <v>2500</v>
      </c>
      <c r="H248" s="50" t="s">
        <v>246</v>
      </c>
      <c r="I248" s="51" t="n">
        <f aca="false">G248-E248</f>
        <v>-1500</v>
      </c>
    </row>
    <row r="249" customFormat="false" ht="15" hidden="false" customHeight="false" outlineLevel="0" collapsed="false">
      <c r="A249" s="44" t="s">
        <v>35</v>
      </c>
      <c r="B249" s="55" t="n">
        <f aca="false">SUM(B248)</f>
        <v>2000</v>
      </c>
      <c r="C249" s="55" t="n">
        <f aca="false">SUM(C248)</f>
        <v>4000</v>
      </c>
      <c r="D249" s="55" t="n">
        <f aca="false">SUM(D248)</f>
        <v>4000</v>
      </c>
      <c r="E249" s="55" t="n">
        <f aca="false">SUM(E248)</f>
        <v>4000</v>
      </c>
      <c r="F249" s="55" t="n">
        <f aca="false">SUM(F248)</f>
        <v>4000</v>
      </c>
      <c r="G249" s="55" t="n">
        <f aca="false">SUM(G248)</f>
        <v>2500</v>
      </c>
      <c r="H249" s="50"/>
      <c r="I249" s="56" t="n">
        <f aca="false">G249-E249</f>
        <v>-1500</v>
      </c>
    </row>
    <row r="250" customFormat="false" ht="18" hidden="false" customHeight="true" outlineLevel="0" collapsed="false">
      <c r="A250" s="44"/>
      <c r="B250" s="55"/>
      <c r="C250" s="55"/>
      <c r="D250" s="55"/>
      <c r="E250" s="55"/>
      <c r="F250" s="55"/>
      <c r="G250" s="16"/>
      <c r="H250" s="50"/>
    </row>
    <row r="251" customFormat="false" ht="17.25" hidden="false" customHeight="true" outlineLevel="0" collapsed="false">
      <c r="A251" s="44" t="s">
        <v>247</v>
      </c>
      <c r="B251" s="55"/>
      <c r="C251" s="55"/>
      <c r="D251" s="55"/>
      <c r="E251" s="55"/>
      <c r="F251" s="55"/>
      <c r="G251" s="16"/>
      <c r="H251" s="50"/>
    </row>
    <row r="252" customFormat="false" ht="12.75" hidden="false" customHeight="true" outlineLevel="0" collapsed="false">
      <c r="A252" s="46" t="s">
        <v>27</v>
      </c>
      <c r="B252" s="47" t="n">
        <v>633</v>
      </c>
      <c r="C252" s="47" t="n">
        <v>652</v>
      </c>
      <c r="D252" s="47" t="n">
        <v>652</v>
      </c>
      <c r="E252" s="47" t="n">
        <v>652</v>
      </c>
      <c r="F252" s="48" t="n">
        <v>0</v>
      </c>
      <c r="G252" s="49" t="n">
        <v>700</v>
      </c>
      <c r="H252" s="50" t="s">
        <v>248</v>
      </c>
      <c r="I252" s="51" t="n">
        <f aca="false">G252-E252</f>
        <v>48</v>
      </c>
    </row>
    <row r="253" customFormat="false" ht="13.8" hidden="false" customHeight="false" outlineLevel="0" collapsed="false">
      <c r="A253" s="46" t="s">
        <v>31</v>
      </c>
      <c r="B253" s="47" t="n">
        <v>0</v>
      </c>
      <c r="C253" s="47" t="n">
        <v>98.9</v>
      </c>
      <c r="D253" s="47" t="n">
        <v>150</v>
      </c>
      <c r="E253" s="47" t="n">
        <v>150</v>
      </c>
      <c r="F253" s="52" t="n">
        <v>0</v>
      </c>
      <c r="G253" s="49" t="n">
        <v>100</v>
      </c>
      <c r="H253" s="50" t="s">
        <v>249</v>
      </c>
      <c r="I253" s="51" t="n">
        <f aca="false">G253-E253</f>
        <v>-50</v>
      </c>
    </row>
    <row r="254" customFormat="false" ht="15" hidden="false" customHeight="false" outlineLevel="0" collapsed="false">
      <c r="A254" s="44" t="s">
        <v>35</v>
      </c>
      <c r="B254" s="55" t="n">
        <f aca="false">SUM(B252:B253)</f>
        <v>633</v>
      </c>
      <c r="C254" s="55" t="n">
        <f aca="false">SUM(C252:C253)</f>
        <v>750.9</v>
      </c>
      <c r="D254" s="55" t="n">
        <f aca="false">SUM(D252:D253)</f>
        <v>802</v>
      </c>
      <c r="E254" s="55" t="n">
        <f aca="false">SUM(E252:E253)</f>
        <v>802</v>
      </c>
      <c r="F254" s="55" t="n">
        <f aca="false">SUM(F252:F253)</f>
        <v>0</v>
      </c>
      <c r="G254" s="55" t="n">
        <f aca="false">SUM(G252:G253)</f>
        <v>800</v>
      </c>
      <c r="H254" s="50"/>
      <c r="I254" s="56" t="n">
        <f aca="false">G254-E254</f>
        <v>-2</v>
      </c>
    </row>
    <row r="255" customFormat="false" ht="13.8" hidden="false" customHeight="false" outlineLevel="0" collapsed="false">
      <c r="A255" s="46"/>
      <c r="B255" s="47"/>
      <c r="C255" s="47"/>
      <c r="D255" s="47"/>
      <c r="E255" s="47"/>
      <c r="F255" s="47"/>
      <c r="G255" s="16"/>
      <c r="H255" s="50"/>
    </row>
    <row r="256" customFormat="false" ht="17.25" hidden="false" customHeight="true" outlineLevel="0" collapsed="false">
      <c r="A256" s="44" t="s">
        <v>250</v>
      </c>
      <c r="B256" s="47"/>
      <c r="C256" s="47"/>
      <c r="D256" s="47"/>
      <c r="E256" s="47"/>
      <c r="F256" s="47"/>
      <c r="G256" s="16"/>
      <c r="H256" s="50"/>
    </row>
    <row r="257" customFormat="false" ht="15" hidden="false" customHeight="true" outlineLevel="0" collapsed="false">
      <c r="A257" s="46" t="s">
        <v>251</v>
      </c>
      <c r="B257" s="47" t="n">
        <v>393</v>
      </c>
      <c r="C257" s="47" t="n">
        <v>385</v>
      </c>
      <c r="D257" s="47" t="n">
        <v>2000</v>
      </c>
      <c r="E257" s="47" t="n">
        <v>2000</v>
      </c>
      <c r="F257" s="47" t="n">
        <v>219.8</v>
      </c>
      <c r="G257" s="49" t="n">
        <v>14000</v>
      </c>
      <c r="H257" s="50" t="s">
        <v>252</v>
      </c>
      <c r="I257" s="51" t="n">
        <f aca="false">G257-E257</f>
        <v>12000</v>
      </c>
    </row>
    <row r="258" s="60" customFormat="true" ht="15" hidden="false" customHeight="true" outlineLevel="0" collapsed="false">
      <c r="A258" s="44" t="s">
        <v>35</v>
      </c>
      <c r="B258" s="55" t="n">
        <f aca="false">SUM(B257)</f>
        <v>393</v>
      </c>
      <c r="C258" s="55" t="n">
        <f aca="false">SUM(C257)</f>
        <v>385</v>
      </c>
      <c r="D258" s="55" t="n">
        <f aca="false">SUM(D257)</f>
        <v>2000</v>
      </c>
      <c r="E258" s="55" t="n">
        <f aca="false">SUM(E257)</f>
        <v>2000</v>
      </c>
      <c r="F258" s="55" t="n">
        <f aca="false">SUM(F257)</f>
        <v>219.8</v>
      </c>
      <c r="G258" s="55" t="n">
        <f aca="false">SUM(G257)</f>
        <v>14000</v>
      </c>
      <c r="H258" s="58"/>
      <c r="I258" s="51" t="n">
        <f aca="false">G258-E258</f>
        <v>12000</v>
      </c>
      <c r="ALX258" s="4"/>
      <c r="ALY258" s="5"/>
      <c r="ALZ258" s="0"/>
      <c r="AMA258" s="0"/>
      <c r="AMB258" s="0"/>
      <c r="AMC258" s="0"/>
      <c r="AMD258" s="0"/>
      <c r="AME258" s="0"/>
      <c r="AMF258" s="0"/>
      <c r="AMG258" s="0"/>
      <c r="AMH258" s="0"/>
      <c r="AMI258" s="0"/>
      <c r="AMJ258" s="0"/>
    </row>
    <row r="259" s="60" customFormat="true" ht="15" hidden="false" customHeight="true" outlineLevel="0" collapsed="false">
      <c r="A259" s="44"/>
      <c r="B259" s="55"/>
      <c r="C259" s="55"/>
      <c r="D259" s="55"/>
      <c r="E259" s="55"/>
      <c r="F259" s="55"/>
      <c r="G259" s="61"/>
      <c r="H259" s="58"/>
      <c r="I259" s="2"/>
      <c r="ALX259" s="4"/>
      <c r="ALY259" s="5"/>
      <c r="ALZ259" s="0"/>
      <c r="AMA259" s="0"/>
      <c r="AMB259" s="0"/>
      <c r="AMC259" s="0"/>
      <c r="AMD259" s="0"/>
      <c r="AME259" s="0"/>
      <c r="AMF259" s="0"/>
      <c r="AMG259" s="0"/>
      <c r="AMH259" s="0"/>
      <c r="AMI259" s="0"/>
      <c r="AMJ259" s="0"/>
    </row>
    <row r="260" s="100" customFormat="true" ht="27.5" hidden="false" customHeight="false" outlineLevel="0" collapsed="false">
      <c r="A260" s="71" t="s">
        <v>253</v>
      </c>
      <c r="B260" s="93" t="n">
        <f aca="false">SUM(B234,B241,B245,B249,B254,B258,B226)</f>
        <v>125409.41</v>
      </c>
      <c r="C260" s="93" t="n">
        <f aca="false">SUM(C234,C241,C245,C249,C254,C258,C226)</f>
        <v>136339.46</v>
      </c>
      <c r="D260" s="93" t="n">
        <f aca="false">SUM(D234,D241,D245,D249,D254,D258,D226)</f>
        <v>231842</v>
      </c>
      <c r="E260" s="93" t="n">
        <f aca="false">SUM(E234,E241,E245,E249,E254,E258,E226)</f>
        <v>231842</v>
      </c>
      <c r="F260" s="93" t="n">
        <f aca="false">SUM(F234,F241,F245,F249,F254,F258,F226)</f>
        <v>113004.04</v>
      </c>
      <c r="G260" s="93" t="n">
        <f aca="false">SUM(G226,G234,G241,G245,G249,G254,G258)</f>
        <v>251940</v>
      </c>
      <c r="H260" s="94"/>
      <c r="I260" s="99" t="n">
        <f aca="false">G260-E260</f>
        <v>20098</v>
      </c>
      <c r="ALX260" s="77"/>
      <c r="ALY260" s="78"/>
      <c r="ALZ260" s="79"/>
      <c r="AMA260" s="79"/>
      <c r="AMB260" s="79"/>
      <c r="AMC260" s="79"/>
      <c r="AMD260" s="79"/>
      <c r="AME260" s="79"/>
      <c r="AMF260" s="79"/>
      <c r="AMG260" s="79"/>
      <c r="AMH260" s="79"/>
      <c r="AMI260" s="79"/>
      <c r="AMJ260" s="79"/>
    </row>
    <row r="261" customFormat="false" ht="13.8" hidden="false" customHeight="false" outlineLevel="0" collapsed="false">
      <c r="B261" s="16"/>
      <c r="C261" s="16"/>
      <c r="D261" s="16"/>
      <c r="E261" s="16"/>
      <c r="F261" s="16"/>
      <c r="G261" s="16"/>
      <c r="H261" s="45"/>
    </row>
    <row r="262" customFormat="false" ht="40.6" hidden="false" customHeight="false" outlineLevel="0" collapsed="false">
      <c r="A262" s="104" t="s">
        <v>254</v>
      </c>
      <c r="B262" s="16"/>
      <c r="C262" s="16"/>
      <c r="D262" s="16"/>
      <c r="E262" s="16"/>
      <c r="F262" s="16"/>
      <c r="G262" s="16"/>
      <c r="H262" s="45"/>
    </row>
    <row r="263" customFormat="false" ht="15" hidden="false" customHeight="false" outlineLevel="0" collapsed="false">
      <c r="A263" s="104"/>
      <c r="B263" s="16"/>
      <c r="C263" s="16"/>
      <c r="D263" s="16"/>
      <c r="E263" s="16"/>
      <c r="F263" s="16"/>
      <c r="G263" s="16"/>
      <c r="H263" s="45"/>
    </row>
    <row r="264" customFormat="false" ht="15" hidden="false" customHeight="false" outlineLevel="0" collapsed="false">
      <c r="A264" s="104" t="s">
        <v>255</v>
      </c>
      <c r="B264" s="16"/>
      <c r="C264" s="16"/>
      <c r="D264" s="16"/>
      <c r="E264" s="16"/>
      <c r="F264" s="16"/>
      <c r="G264" s="16"/>
      <c r="H264" s="45"/>
    </row>
    <row r="265" customFormat="false" ht="15" hidden="false" customHeight="true" outlineLevel="0" collapsed="false">
      <c r="A265" s="1" t="s">
        <v>256</v>
      </c>
      <c r="B265" s="16" t="n">
        <v>0</v>
      </c>
      <c r="C265" s="16" t="n">
        <v>0</v>
      </c>
      <c r="D265" s="16" t="n">
        <v>500</v>
      </c>
      <c r="E265" s="16" t="n">
        <v>500</v>
      </c>
      <c r="F265" s="53" t="n">
        <v>0</v>
      </c>
      <c r="G265" s="16" t="n">
        <v>0</v>
      </c>
      <c r="H265" s="45" t="s">
        <v>257</v>
      </c>
      <c r="I265" s="51" t="n">
        <f aca="false">G265-E265</f>
        <v>-500</v>
      </c>
    </row>
    <row r="266" customFormat="false" ht="14.25" hidden="false" customHeight="true" outlineLevel="0" collapsed="false">
      <c r="A266" s="1" t="s">
        <v>31</v>
      </c>
      <c r="B266" s="53" t="n">
        <v>1060.37</v>
      </c>
      <c r="C266" s="53" t="n">
        <v>413.72</v>
      </c>
      <c r="D266" s="53" t="n">
        <v>1000</v>
      </c>
      <c r="E266" s="16" t="n">
        <v>1000</v>
      </c>
      <c r="F266" s="53" t="n">
        <v>639.5</v>
      </c>
      <c r="G266" s="16" t="n">
        <v>1000</v>
      </c>
      <c r="H266" s="45" t="s">
        <v>258</v>
      </c>
      <c r="I266" s="51" t="n">
        <f aca="false">G266-E266</f>
        <v>0</v>
      </c>
    </row>
    <row r="267" customFormat="false" ht="21" hidden="false" customHeight="true" outlineLevel="0" collapsed="false">
      <c r="A267" s="104" t="s">
        <v>35</v>
      </c>
      <c r="B267" s="105" t="n">
        <f aca="false">SUM(B265:B266)</f>
        <v>1060.37</v>
      </c>
      <c r="C267" s="105" t="n">
        <f aca="false">SUM(C265:C266)</f>
        <v>413.72</v>
      </c>
      <c r="D267" s="105" t="n">
        <f aca="false">SUM(D265:D266)</f>
        <v>1500</v>
      </c>
      <c r="E267" s="61" t="n">
        <f aca="false">SUM(E265:E266)</f>
        <v>1500</v>
      </c>
      <c r="F267" s="61" t="n">
        <f aca="false">SUM(F265:F266)</f>
        <v>639.5</v>
      </c>
      <c r="G267" s="61" t="n">
        <f aca="false">SUM(G265:G266)</f>
        <v>1000</v>
      </c>
      <c r="H267" s="45"/>
      <c r="I267" s="106" t="n">
        <f aca="false">G267-E267</f>
        <v>-500</v>
      </c>
    </row>
    <row r="268" customFormat="false" ht="15" hidden="false" customHeight="false" outlineLevel="0" collapsed="false">
      <c r="A268" s="104"/>
      <c r="B268" s="16"/>
      <c r="C268" s="16"/>
      <c r="D268" s="16"/>
      <c r="E268" s="16"/>
      <c r="F268" s="16"/>
      <c r="G268" s="16"/>
      <c r="H268" s="45"/>
    </row>
    <row r="269" customFormat="false" ht="15" hidden="false" customHeight="false" outlineLevel="0" collapsed="false">
      <c r="A269" s="104" t="s">
        <v>259</v>
      </c>
      <c r="B269" s="16"/>
      <c r="C269" s="16"/>
      <c r="D269" s="16"/>
      <c r="E269" s="16"/>
      <c r="F269" s="16"/>
      <c r="G269" s="16"/>
      <c r="H269" s="45"/>
    </row>
    <row r="270" customFormat="false" ht="13.8" hidden="false" customHeight="false" outlineLevel="0" collapsed="false">
      <c r="A270" s="1" t="s">
        <v>260</v>
      </c>
      <c r="B270" s="16" t="n">
        <v>0</v>
      </c>
      <c r="C270" s="16" t="n">
        <v>0</v>
      </c>
      <c r="D270" s="16" t="n">
        <v>0</v>
      </c>
      <c r="E270" s="16" t="n">
        <v>0</v>
      </c>
      <c r="F270" s="53" t="n">
        <v>0</v>
      </c>
      <c r="G270" s="16" t="n">
        <v>0</v>
      </c>
      <c r="H270" s="45" t="s">
        <v>261</v>
      </c>
      <c r="I270" s="51" t="n">
        <f aca="false">G270-E270</f>
        <v>0</v>
      </c>
    </row>
    <row r="271" customFormat="false" ht="14.25" hidden="false" customHeight="true" outlineLevel="0" collapsed="false">
      <c r="A271" s="1" t="s">
        <v>41</v>
      </c>
      <c r="B271" s="16" t="n">
        <v>0</v>
      </c>
      <c r="C271" s="16" t="n">
        <v>0</v>
      </c>
      <c r="D271" s="16" t="n">
        <v>0</v>
      </c>
      <c r="E271" s="16" t="n">
        <v>0</v>
      </c>
      <c r="F271" s="16" t="n">
        <v>0</v>
      </c>
      <c r="G271" s="16" t="n">
        <v>0</v>
      </c>
      <c r="H271" s="45" t="s">
        <v>262</v>
      </c>
      <c r="I271" s="51" t="n">
        <f aca="false">G271-E271</f>
        <v>0</v>
      </c>
    </row>
    <row r="272" customFormat="false" ht="13.8" hidden="false" customHeight="false" outlineLevel="0" collapsed="false">
      <c r="A272" s="1" t="s">
        <v>31</v>
      </c>
      <c r="B272" s="16" t="n">
        <v>728.89</v>
      </c>
      <c r="C272" s="16" t="n">
        <v>525.98</v>
      </c>
      <c r="D272" s="16" t="n">
        <v>1000</v>
      </c>
      <c r="E272" s="16" t="n">
        <v>1000</v>
      </c>
      <c r="F272" s="53" t="n">
        <v>985.98</v>
      </c>
      <c r="G272" s="16" t="n">
        <v>1200</v>
      </c>
      <c r="H272" s="45" t="s">
        <v>263</v>
      </c>
      <c r="I272" s="51" t="n">
        <f aca="false">G272-E272</f>
        <v>200</v>
      </c>
    </row>
    <row r="273" customFormat="false" ht="13.8" hidden="false" customHeight="false" outlineLevel="0" collapsed="false">
      <c r="A273" s="1" t="s">
        <v>264</v>
      </c>
      <c r="B273" s="16" t="n">
        <v>0</v>
      </c>
      <c r="C273" s="16" t="n">
        <v>0</v>
      </c>
      <c r="D273" s="16" t="n">
        <v>2000</v>
      </c>
      <c r="E273" s="16" t="n">
        <v>2000</v>
      </c>
      <c r="F273" s="16" t="n">
        <v>0</v>
      </c>
      <c r="G273" s="16" t="n">
        <v>1000</v>
      </c>
      <c r="H273" s="45" t="s">
        <v>265</v>
      </c>
      <c r="I273" s="51" t="n">
        <f aca="false">G273-E273</f>
        <v>-1000</v>
      </c>
    </row>
    <row r="274" customFormat="false" ht="15" hidden="false" customHeight="true" outlineLevel="0" collapsed="false">
      <c r="A274" s="104" t="s">
        <v>35</v>
      </c>
      <c r="B274" s="61" t="n">
        <f aca="false">SUM(B270:B273)</f>
        <v>728.89</v>
      </c>
      <c r="C274" s="61" t="n">
        <f aca="false">SUM(C270:C273)</f>
        <v>525.98</v>
      </c>
      <c r="D274" s="61" t="n">
        <f aca="false">SUM(D270:D273)</f>
        <v>3000</v>
      </c>
      <c r="E274" s="61" t="n">
        <f aca="false">SUM(E270:E273)</f>
        <v>3000</v>
      </c>
      <c r="F274" s="61" t="n">
        <f aca="false">SUM(F270:F273)</f>
        <v>985.98</v>
      </c>
      <c r="G274" s="61" t="n">
        <f aca="false">SUM(G270:G273)</f>
        <v>2200</v>
      </c>
      <c r="H274" s="45"/>
      <c r="I274" s="56" t="n">
        <f aca="false">G274-E274</f>
        <v>-800</v>
      </c>
    </row>
    <row r="275" customFormat="false" ht="15" hidden="false" customHeight="true" outlineLevel="0" collapsed="false">
      <c r="A275" s="104"/>
      <c r="B275" s="16"/>
      <c r="C275" s="16"/>
      <c r="D275" s="16"/>
      <c r="E275" s="16"/>
      <c r="F275" s="16"/>
      <c r="G275" s="16"/>
      <c r="H275" s="45"/>
    </row>
    <row r="276" customFormat="false" ht="15" hidden="false" customHeight="true" outlineLevel="0" collapsed="false">
      <c r="A276" s="104" t="s">
        <v>266</v>
      </c>
      <c r="B276" s="16"/>
      <c r="C276" s="16"/>
      <c r="D276" s="16"/>
      <c r="E276" s="16"/>
      <c r="F276" s="16"/>
      <c r="G276" s="16"/>
      <c r="H276" s="45"/>
    </row>
    <row r="277" customFormat="false" ht="13.5" hidden="false" customHeight="true" outlineLevel="0" collapsed="false">
      <c r="A277" s="1" t="s">
        <v>267</v>
      </c>
      <c r="B277" s="53" t="n">
        <v>13831.74</v>
      </c>
      <c r="C277" s="53" t="n">
        <v>10478.4</v>
      </c>
      <c r="D277" s="53" t="n">
        <v>14500</v>
      </c>
      <c r="E277" s="16" t="n">
        <v>14500</v>
      </c>
      <c r="F277" s="53" t="n">
        <v>11721.47</v>
      </c>
      <c r="G277" s="16" t="n">
        <v>14500</v>
      </c>
      <c r="H277" s="45" t="s">
        <v>268</v>
      </c>
      <c r="I277" s="51" t="n">
        <f aca="false">G277-E277</f>
        <v>0</v>
      </c>
    </row>
    <row r="278" customFormat="false" ht="13.5" hidden="false" customHeight="true" outlineLevel="0" collapsed="false">
      <c r="A278" s="1" t="s">
        <v>269</v>
      </c>
      <c r="B278" s="53" t="n">
        <v>12324.26</v>
      </c>
      <c r="C278" s="53" t="n">
        <v>2197.8</v>
      </c>
      <c r="D278" s="53" t="n">
        <v>14500</v>
      </c>
      <c r="E278" s="16" t="n">
        <v>14500</v>
      </c>
      <c r="F278" s="53" t="n">
        <v>3210.41</v>
      </c>
      <c r="G278" s="16" t="n">
        <v>14500</v>
      </c>
      <c r="H278" s="45" t="s">
        <v>270</v>
      </c>
      <c r="I278" s="51" t="n">
        <f aca="false">G278-E278</f>
        <v>0</v>
      </c>
    </row>
    <row r="279" customFormat="false" ht="23.75" hidden="false" customHeight="false" outlineLevel="0" collapsed="false">
      <c r="A279" s="1" t="s">
        <v>271</v>
      </c>
      <c r="B279" s="53"/>
      <c r="C279" s="53" t="n">
        <v>2000</v>
      </c>
      <c r="D279" s="53" t="n">
        <v>2000</v>
      </c>
      <c r="E279" s="16" t="n">
        <v>2000</v>
      </c>
      <c r="F279" s="53" t="n">
        <v>1800</v>
      </c>
      <c r="G279" s="16" t="n">
        <v>2000</v>
      </c>
      <c r="H279" s="45" t="s">
        <v>272</v>
      </c>
      <c r="I279" s="51" t="n">
        <f aca="false">G279-E279</f>
        <v>0</v>
      </c>
    </row>
    <row r="280" customFormat="false" ht="13.5" hidden="false" customHeight="true" outlineLevel="0" collapsed="false">
      <c r="A280" s="1" t="s">
        <v>273</v>
      </c>
      <c r="B280" s="53" t="n">
        <v>56259.88</v>
      </c>
      <c r="C280" s="53" t="n">
        <v>46996.98</v>
      </c>
      <c r="D280" s="53" t="n">
        <v>76553</v>
      </c>
      <c r="E280" s="16" t="n">
        <v>76053</v>
      </c>
      <c r="F280" s="53" t="n">
        <v>50460.88</v>
      </c>
      <c r="G280" s="49" t="n">
        <v>65000</v>
      </c>
      <c r="H280" s="45" t="s">
        <v>274</v>
      </c>
      <c r="I280" s="51" t="n">
        <f aca="false">G280-E280</f>
        <v>-11053</v>
      </c>
    </row>
    <row r="281" customFormat="false" ht="13.5" hidden="false" customHeight="true" outlineLevel="0" collapsed="false">
      <c r="A281" s="1" t="s">
        <v>275</v>
      </c>
      <c r="B281" s="53" t="n">
        <v>963</v>
      </c>
      <c r="C281" s="53" t="n">
        <v>16000</v>
      </c>
      <c r="D281" s="53" t="n">
        <v>16000</v>
      </c>
      <c r="E281" s="16" t="n">
        <v>16000</v>
      </c>
      <c r="F281" s="53" t="n">
        <v>16000</v>
      </c>
      <c r="G281" s="16" t="n">
        <v>16000</v>
      </c>
      <c r="H281" s="45" t="s">
        <v>276</v>
      </c>
      <c r="I281" s="51" t="n">
        <f aca="false">G281-E281</f>
        <v>0</v>
      </c>
    </row>
    <row r="282" customFormat="false" ht="13.5" hidden="false" customHeight="true" outlineLevel="0" collapsed="false">
      <c r="A282" s="1" t="s">
        <v>277</v>
      </c>
      <c r="B282" s="53" t="n">
        <v>5264.1</v>
      </c>
      <c r="C282" s="53" t="n">
        <v>5000</v>
      </c>
      <c r="D282" s="53" t="n">
        <v>9000</v>
      </c>
      <c r="E282" s="16" t="n">
        <v>9000</v>
      </c>
      <c r="F282" s="53" t="n">
        <v>0</v>
      </c>
      <c r="G282" s="49" t="n">
        <v>2000</v>
      </c>
      <c r="H282" s="45" t="s">
        <v>278</v>
      </c>
      <c r="I282" s="51" t="n">
        <f aca="false">G282-E282</f>
        <v>-7000</v>
      </c>
    </row>
    <row r="283" customFormat="false" ht="13.5" hidden="false" customHeight="true" outlineLevel="0" collapsed="false">
      <c r="A283" s="1" t="s">
        <v>279</v>
      </c>
      <c r="B283" s="53" t="n">
        <v>789.71</v>
      </c>
      <c r="C283" s="53" t="n">
        <v>201.33</v>
      </c>
      <c r="D283" s="53" t="n">
        <v>5000</v>
      </c>
      <c r="E283" s="16" t="n">
        <v>5000</v>
      </c>
      <c r="F283" s="53" t="n">
        <v>749.65</v>
      </c>
      <c r="G283" s="53" t="n">
        <v>2000</v>
      </c>
      <c r="H283" s="45" t="s">
        <v>280</v>
      </c>
      <c r="I283" s="51" t="n">
        <f aca="false">G283-E283</f>
        <v>-3000</v>
      </c>
    </row>
    <row r="284" customFormat="false" ht="13.5" hidden="false" customHeight="true" outlineLevel="0" collapsed="false">
      <c r="A284" s="1" t="s">
        <v>281</v>
      </c>
      <c r="B284" s="53" t="n">
        <v>7034.01</v>
      </c>
      <c r="C284" s="53" t="n">
        <v>6621.87</v>
      </c>
      <c r="D284" s="53" t="n">
        <v>8000</v>
      </c>
      <c r="E284" s="16" t="n">
        <v>8500</v>
      </c>
      <c r="F284" s="53" t="n">
        <v>5490.66</v>
      </c>
      <c r="G284" s="53" t="n">
        <v>8000</v>
      </c>
      <c r="H284" s="45" t="s">
        <v>282</v>
      </c>
      <c r="I284" s="51" t="n">
        <f aca="false">G284-E284</f>
        <v>-500</v>
      </c>
    </row>
    <row r="285" customFormat="false" ht="12.75" hidden="false" customHeight="true" outlineLevel="0" collapsed="false">
      <c r="B285" s="53"/>
      <c r="C285" s="53"/>
      <c r="D285" s="53"/>
      <c r="E285" s="16"/>
      <c r="F285" s="53"/>
      <c r="G285" s="16"/>
      <c r="H285" s="45"/>
    </row>
    <row r="286" customFormat="false" ht="27" hidden="false" customHeight="true" outlineLevel="0" collapsed="false">
      <c r="A286" s="107" t="s">
        <v>283</v>
      </c>
      <c r="B286" s="16" t="n">
        <f aca="false">SUM(B277:B278,B283)</f>
        <v>26945.71</v>
      </c>
      <c r="C286" s="16" t="n">
        <f aca="false">SUM(C277:C278,C283)</f>
        <v>12877.53</v>
      </c>
      <c r="D286" s="16" t="n">
        <f aca="false">SUM(D277:D279,D283)</f>
        <v>36000</v>
      </c>
      <c r="E286" s="16" t="n">
        <f aca="false">SUM(E277:E279,E283)</f>
        <v>36000</v>
      </c>
      <c r="F286" s="16" t="n">
        <f aca="false">SUM(F277:F279,F283)</f>
        <v>17481.53</v>
      </c>
      <c r="G286" s="16" t="n">
        <f aca="false">SUM(G277:G279,G283)</f>
        <v>33000</v>
      </c>
      <c r="H286" s="45"/>
      <c r="I286" s="51" t="n">
        <f aca="false">G286-E286</f>
        <v>-3000</v>
      </c>
    </row>
    <row r="287" customFormat="false" ht="13.5" hidden="false" customHeight="true" outlineLevel="0" collapsed="false">
      <c r="A287" s="108" t="s">
        <v>284</v>
      </c>
      <c r="B287" s="16" t="n">
        <f aca="false">SUM(B280:B282,B284)</f>
        <v>69520.99</v>
      </c>
      <c r="C287" s="16" t="n">
        <f aca="false">SUM(C280:C282,C284)</f>
        <v>74618.85</v>
      </c>
      <c r="D287" s="16" t="n">
        <f aca="false">SUM(D280:D282,D284)</f>
        <v>109553</v>
      </c>
      <c r="E287" s="16" t="n">
        <f aca="false">SUM(E280:E282,E284)</f>
        <v>109553</v>
      </c>
      <c r="F287" s="16" t="n">
        <f aca="false">SUM(F280:F282,F284)</f>
        <v>71951.54</v>
      </c>
      <c r="G287" s="16" t="n">
        <f aca="false">SUM(G280:G282,G284)</f>
        <v>91000</v>
      </c>
      <c r="H287" s="45"/>
      <c r="I287" s="51" t="n">
        <f aca="false">G287-E287</f>
        <v>-18553</v>
      </c>
    </row>
    <row r="288" customFormat="false" ht="30" hidden="false" customHeight="true" outlineLevel="0" collapsed="false">
      <c r="A288" s="104" t="s">
        <v>285</v>
      </c>
      <c r="B288" s="61" t="n">
        <f aca="false">SUM(B277:B284)</f>
        <v>96466.7</v>
      </c>
      <c r="C288" s="61" t="n">
        <f aca="false">SUM(C277:C284)</f>
        <v>89496.38</v>
      </c>
      <c r="D288" s="61" t="n">
        <f aca="false">SUM(D277:D284)</f>
        <v>145553</v>
      </c>
      <c r="E288" s="61" t="n">
        <f aca="false">SUM(E277:E284)</f>
        <v>145553</v>
      </c>
      <c r="F288" s="61" t="n">
        <f aca="false">SUM(F277:F284)</f>
        <v>89433.07</v>
      </c>
      <c r="G288" s="61" t="n">
        <f aca="false">SUM(G277:G284)</f>
        <v>124000</v>
      </c>
      <c r="H288" s="45"/>
      <c r="I288" s="56" t="n">
        <f aca="false">G288-E288</f>
        <v>-21553</v>
      </c>
    </row>
    <row r="289" customFormat="false" ht="15" hidden="false" customHeight="true" outlineLevel="0" collapsed="false">
      <c r="A289" s="104"/>
      <c r="B289" s="16"/>
      <c r="C289" s="16"/>
      <c r="D289" s="16"/>
      <c r="E289" s="16"/>
      <c r="F289" s="16"/>
      <c r="G289" s="16"/>
      <c r="H289" s="45"/>
    </row>
    <row r="290" customFormat="false" ht="15" hidden="false" customHeight="false" outlineLevel="0" collapsed="false">
      <c r="A290" s="104" t="s">
        <v>286</v>
      </c>
      <c r="B290" s="16"/>
      <c r="C290" s="16"/>
      <c r="D290" s="16"/>
      <c r="E290" s="16"/>
      <c r="F290" s="16"/>
      <c r="G290" s="16"/>
      <c r="H290" s="45"/>
    </row>
    <row r="291" customFormat="false" ht="23.75" hidden="false" customHeight="false" outlineLevel="0" collapsed="false">
      <c r="A291" s="1" t="s">
        <v>287</v>
      </c>
      <c r="B291" s="16" t="n">
        <v>43921.09</v>
      </c>
      <c r="C291" s="16" t="n">
        <v>33134</v>
      </c>
      <c r="D291" s="53" t="n">
        <v>48000</v>
      </c>
      <c r="E291" s="53" t="n">
        <v>48000</v>
      </c>
      <c r="F291" s="53" t="n">
        <v>17892.38</v>
      </c>
      <c r="G291" s="16" t="n">
        <v>48000</v>
      </c>
      <c r="H291" s="45" t="s">
        <v>288</v>
      </c>
      <c r="I291" s="51" t="n">
        <f aca="false">G291-E291</f>
        <v>0</v>
      </c>
    </row>
    <row r="292" customFormat="false" ht="13.8" hidden="false" customHeight="false" outlineLevel="0" collapsed="false">
      <c r="A292" s="1" t="s">
        <v>41</v>
      </c>
      <c r="B292" s="16" t="n">
        <v>0</v>
      </c>
      <c r="C292" s="16" t="n">
        <v>0</v>
      </c>
      <c r="D292" s="16" t="n">
        <v>0</v>
      </c>
      <c r="E292" s="16" t="n">
        <v>0</v>
      </c>
      <c r="F292" s="16" t="n">
        <v>0</v>
      </c>
      <c r="G292" s="16" t="n">
        <v>0</v>
      </c>
      <c r="H292" s="45" t="s">
        <v>289</v>
      </c>
      <c r="I292" s="51" t="n">
        <f aca="false">G292-E292</f>
        <v>0</v>
      </c>
    </row>
    <row r="293" customFormat="false" ht="13.8" hidden="false" customHeight="false" outlineLevel="0" collapsed="false">
      <c r="A293" s="46" t="s">
        <v>31</v>
      </c>
      <c r="B293" s="47" t="n">
        <v>32306.66</v>
      </c>
      <c r="C293" s="47" t="n">
        <v>29951.57</v>
      </c>
      <c r="D293" s="47" t="n">
        <v>45000</v>
      </c>
      <c r="E293" s="52" t="n">
        <v>45000</v>
      </c>
      <c r="F293" s="47" t="n">
        <v>23538.36</v>
      </c>
      <c r="G293" s="16" t="n">
        <v>45000</v>
      </c>
      <c r="H293" s="50" t="s">
        <v>290</v>
      </c>
      <c r="I293" s="51" t="n">
        <f aca="false">G293-E293</f>
        <v>0</v>
      </c>
    </row>
    <row r="294" customFormat="false" ht="13.8" hidden="false" customHeight="false" outlineLevel="0" collapsed="false">
      <c r="A294" s="46" t="s">
        <v>291</v>
      </c>
      <c r="B294" s="52" t="n">
        <v>1944.68</v>
      </c>
      <c r="C294" s="52" t="n">
        <v>12913.4</v>
      </c>
      <c r="D294" s="52" t="n">
        <v>9000</v>
      </c>
      <c r="E294" s="47" t="n">
        <v>9000</v>
      </c>
      <c r="F294" s="47" t="n">
        <v>2989.39</v>
      </c>
      <c r="G294" s="49" t="n">
        <v>3500</v>
      </c>
      <c r="H294" s="50" t="s">
        <v>292</v>
      </c>
      <c r="I294" s="51" t="n">
        <f aca="false">G294-E294</f>
        <v>-5500</v>
      </c>
    </row>
    <row r="295" customFormat="false" ht="15" hidden="false" customHeight="false" outlineLevel="0" collapsed="false">
      <c r="A295" s="44" t="s">
        <v>35</v>
      </c>
      <c r="B295" s="55" t="n">
        <f aca="false">SUM(B291:B294)</f>
        <v>78172.43</v>
      </c>
      <c r="C295" s="55" t="n">
        <f aca="false">SUM(C291:C294)</f>
        <v>75998.97</v>
      </c>
      <c r="D295" s="55" t="n">
        <f aca="false">SUM(D291:D294)</f>
        <v>102000</v>
      </c>
      <c r="E295" s="55" t="n">
        <f aca="false">SUM(E291:E294)</f>
        <v>102000</v>
      </c>
      <c r="F295" s="55" t="n">
        <f aca="false">SUM(F291:F294)</f>
        <v>44420.13</v>
      </c>
      <c r="G295" s="55" t="n">
        <f aca="false">SUM(G291:G294)</f>
        <v>96500</v>
      </c>
      <c r="H295" s="50"/>
      <c r="I295" s="56" t="n">
        <f aca="false">G295-E295</f>
        <v>-5500</v>
      </c>
    </row>
    <row r="296" customFormat="false" ht="15" hidden="false" customHeight="false" outlineLevel="0" collapsed="false">
      <c r="A296" s="44"/>
      <c r="B296" s="55"/>
      <c r="C296" s="55"/>
      <c r="D296" s="55"/>
      <c r="E296" s="55"/>
      <c r="F296" s="55"/>
      <c r="G296" s="55"/>
      <c r="H296" s="50"/>
      <c r="I296" s="51"/>
    </row>
    <row r="297" customFormat="false" ht="15" hidden="false" customHeight="false" outlineLevel="0" collapsed="false">
      <c r="A297" s="44" t="s">
        <v>293</v>
      </c>
      <c r="B297" s="55"/>
      <c r="C297" s="55"/>
      <c r="D297" s="55"/>
      <c r="E297" s="55"/>
      <c r="F297" s="55"/>
      <c r="G297" s="55"/>
      <c r="H297" s="50"/>
      <c r="I297" s="51"/>
    </row>
    <row r="298" customFormat="false" ht="15.75" hidden="false" customHeight="true" outlineLevel="0" collapsed="false">
      <c r="A298" s="46" t="s">
        <v>294</v>
      </c>
      <c r="B298" s="47" t="n">
        <v>0</v>
      </c>
      <c r="C298" s="47" t="n">
        <v>0</v>
      </c>
      <c r="D298" s="47" t="n">
        <v>500</v>
      </c>
      <c r="E298" s="47" t="n">
        <v>500</v>
      </c>
      <c r="F298" s="47" t="n">
        <v>0</v>
      </c>
      <c r="G298" s="53" t="n">
        <v>1500</v>
      </c>
      <c r="H298" s="50" t="s">
        <v>295</v>
      </c>
      <c r="I298" s="51" t="n">
        <f aca="false">G298-E298</f>
        <v>1000</v>
      </c>
    </row>
    <row r="299" customFormat="false" ht="15.75" hidden="false" customHeight="true" outlineLevel="0" collapsed="false">
      <c r="A299" s="44" t="s">
        <v>35</v>
      </c>
      <c r="B299" s="47" t="n">
        <f aca="false">SUM(B298)</f>
        <v>0</v>
      </c>
      <c r="C299" s="47" t="n">
        <f aca="false">SUM(C298)</f>
        <v>0</v>
      </c>
      <c r="D299" s="47" t="n">
        <f aca="false">SUM(D298)</f>
        <v>500</v>
      </c>
      <c r="E299" s="47" t="n">
        <f aca="false">SUM(E298)</f>
        <v>500</v>
      </c>
      <c r="F299" s="47" t="n">
        <f aca="false">SUM(F298)</f>
        <v>0</v>
      </c>
      <c r="G299" s="105" t="n">
        <f aca="false">SUM(G298)</f>
        <v>1500</v>
      </c>
      <c r="H299" s="50"/>
      <c r="I299" s="56" t="n">
        <f aca="false">G299-E299</f>
        <v>1000</v>
      </c>
    </row>
    <row r="300" customFormat="false" ht="27.75" hidden="false" customHeight="true" outlineLevel="0" collapsed="false">
      <c r="A300" s="44" t="s">
        <v>296</v>
      </c>
      <c r="B300" s="47"/>
      <c r="C300" s="47"/>
      <c r="D300" s="47"/>
      <c r="E300" s="47"/>
      <c r="F300" s="47"/>
      <c r="G300" s="16"/>
      <c r="H300" s="50"/>
      <c r="I300" s="51"/>
    </row>
    <row r="301" customFormat="false" ht="13.8" hidden="false" customHeight="false" outlineLevel="0" collapsed="false">
      <c r="A301" s="46" t="s">
        <v>31</v>
      </c>
      <c r="B301" s="52" t="n">
        <v>0</v>
      </c>
      <c r="C301" s="52" t="n">
        <v>316</v>
      </c>
      <c r="D301" s="52" t="n">
        <v>300</v>
      </c>
      <c r="E301" s="52" t="n">
        <v>300</v>
      </c>
      <c r="F301" s="47" t="n">
        <v>300</v>
      </c>
      <c r="G301" s="53" t="n">
        <v>300</v>
      </c>
      <c r="H301" s="50" t="s">
        <v>297</v>
      </c>
      <c r="I301" s="51" t="n">
        <f aca="false">G301-E301</f>
        <v>0</v>
      </c>
    </row>
    <row r="302" customFormat="false" ht="15" hidden="false" customHeight="false" outlineLevel="0" collapsed="false">
      <c r="A302" s="44" t="s">
        <v>35</v>
      </c>
      <c r="B302" s="55" t="n">
        <f aca="false">SUM(B301)</f>
        <v>0</v>
      </c>
      <c r="C302" s="55" t="n">
        <f aca="false">SUM(C301)</f>
        <v>316</v>
      </c>
      <c r="D302" s="55" t="n">
        <f aca="false">SUM(D301)</f>
        <v>300</v>
      </c>
      <c r="E302" s="55" t="n">
        <f aca="false">SUM(E301)</f>
        <v>300</v>
      </c>
      <c r="F302" s="55" t="n">
        <f aca="false">SUM(F301)</f>
        <v>300</v>
      </c>
      <c r="G302" s="55" t="n">
        <f aca="false">SUM(G301)</f>
        <v>300</v>
      </c>
      <c r="H302" s="50"/>
      <c r="I302" s="56" t="n">
        <f aca="false">G302-E302</f>
        <v>0</v>
      </c>
    </row>
    <row r="303" customFormat="false" ht="15" hidden="false" customHeight="false" outlineLevel="0" collapsed="false">
      <c r="A303" s="44"/>
      <c r="B303" s="55"/>
      <c r="C303" s="55"/>
      <c r="D303" s="55"/>
      <c r="E303" s="55"/>
      <c r="F303" s="55"/>
      <c r="G303" s="16"/>
      <c r="H303" s="50"/>
      <c r="I303" s="51"/>
    </row>
    <row r="304" customFormat="false" ht="15" hidden="false" customHeight="false" outlineLevel="0" collapsed="false">
      <c r="A304" s="44" t="s">
        <v>298</v>
      </c>
      <c r="B304" s="55"/>
      <c r="C304" s="55"/>
      <c r="D304" s="55"/>
      <c r="E304" s="55"/>
      <c r="F304" s="55"/>
      <c r="G304" s="16"/>
      <c r="H304" s="50"/>
      <c r="I304" s="51"/>
    </row>
    <row r="305" customFormat="false" ht="13.8" hidden="false" customHeight="false" outlineLevel="0" collapsed="false">
      <c r="A305" s="1" t="s">
        <v>299</v>
      </c>
      <c r="B305" s="16" t="n">
        <v>0</v>
      </c>
      <c r="C305" s="16" t="n">
        <v>0</v>
      </c>
      <c r="D305" s="16"/>
      <c r="E305" s="16" t="n">
        <v>0</v>
      </c>
      <c r="F305" s="16" t="n">
        <v>0</v>
      </c>
      <c r="G305" s="16"/>
      <c r="H305" s="45" t="s">
        <v>300</v>
      </c>
      <c r="I305" s="51" t="n">
        <f aca="false">G305-E305</f>
        <v>0</v>
      </c>
    </row>
    <row r="306" customFormat="false" ht="13.8" hidden="false" customHeight="false" outlineLevel="0" collapsed="false">
      <c r="A306" s="1" t="s">
        <v>301</v>
      </c>
      <c r="B306" s="16" t="n">
        <v>1500</v>
      </c>
      <c r="C306" s="16" t="n">
        <v>3000</v>
      </c>
      <c r="D306" s="16" t="n">
        <v>3000</v>
      </c>
      <c r="E306" s="16" t="n">
        <v>3000</v>
      </c>
      <c r="F306" s="16" t="n">
        <v>3000</v>
      </c>
      <c r="G306" s="16" t="n">
        <v>2500</v>
      </c>
      <c r="H306" s="45" t="s">
        <v>302</v>
      </c>
      <c r="I306" s="51" t="n">
        <f aca="false">G306-E306</f>
        <v>-500</v>
      </c>
    </row>
    <row r="307" customFormat="false" ht="13.8" hidden="false" customHeight="false" outlineLevel="0" collapsed="false">
      <c r="A307" s="1" t="s">
        <v>303</v>
      </c>
      <c r="B307" s="16" t="n">
        <v>0</v>
      </c>
      <c r="C307" s="16" t="n">
        <v>0</v>
      </c>
      <c r="D307" s="16"/>
      <c r="E307" s="16" t="n">
        <v>0</v>
      </c>
      <c r="F307" s="16" t="n">
        <v>0</v>
      </c>
      <c r="G307" s="16"/>
      <c r="H307" s="45" t="s">
        <v>304</v>
      </c>
      <c r="I307" s="51" t="n">
        <f aca="false">G307-E307</f>
        <v>0</v>
      </c>
    </row>
    <row r="308" customFormat="false" ht="16.5" hidden="false" customHeight="true" outlineLevel="0" collapsed="false">
      <c r="A308" s="104" t="s">
        <v>305</v>
      </c>
      <c r="B308" s="61" t="n">
        <f aca="false">SUM(B305:B307)</f>
        <v>1500</v>
      </c>
      <c r="C308" s="61" t="n">
        <f aca="false">SUM(C305:C307)</f>
        <v>3000</v>
      </c>
      <c r="D308" s="61" t="n">
        <f aca="false">SUM(D305:D307)</f>
        <v>3000</v>
      </c>
      <c r="E308" s="61" t="n">
        <f aca="false">SUM(E305:E307)</f>
        <v>3000</v>
      </c>
      <c r="F308" s="61" t="n">
        <f aca="false">SUM(F305:F307)</f>
        <v>3000</v>
      </c>
      <c r="G308" s="61" t="n">
        <f aca="false">SUM(G305:G307)</f>
        <v>2500</v>
      </c>
      <c r="H308" s="45"/>
      <c r="I308" s="56" t="n">
        <f aca="false">G308-E308</f>
        <v>-500</v>
      </c>
    </row>
    <row r="309" s="100" customFormat="true" ht="36" hidden="false" customHeight="true" outlineLevel="0" collapsed="false">
      <c r="A309" s="109" t="s">
        <v>306</v>
      </c>
      <c r="B309" s="95" t="n">
        <f aca="false">SUM(B267,B274,B288,B295,B299,B302,B308)</f>
        <v>177928.39</v>
      </c>
      <c r="C309" s="95" t="n">
        <f aca="false">SUM(C267,C274,C288,C295,C299,C302,C308)</f>
        <v>169751.05</v>
      </c>
      <c r="D309" s="95" t="n">
        <f aca="false">SUM(D267,D274,D288,D295,D299,D302,D308)</f>
        <v>255853</v>
      </c>
      <c r="E309" s="95" t="n">
        <f aca="false">SUM(E267,E274,E288,E295,E299,E302,E308)</f>
        <v>255853</v>
      </c>
      <c r="F309" s="95" t="n">
        <f aca="false">SUM(F267,F274,F288,F295,F299,F302,F308)</f>
        <v>138778.68</v>
      </c>
      <c r="G309" s="95" t="n">
        <f aca="false">SUM(G267,G274,G288,G295,G299,G302,G308)</f>
        <v>228000</v>
      </c>
      <c r="H309" s="110"/>
      <c r="I309" s="99" t="n">
        <f aca="false">G309-E309</f>
        <v>-27853</v>
      </c>
      <c r="ALX309" s="77"/>
      <c r="ALY309" s="78"/>
      <c r="ALZ309" s="79"/>
      <c r="AMA309" s="79"/>
      <c r="AMB309" s="79"/>
      <c r="AMC309" s="79"/>
      <c r="AMD309" s="79"/>
      <c r="AME309" s="79"/>
      <c r="AMF309" s="79"/>
      <c r="AMG309" s="79"/>
      <c r="AMH309" s="79"/>
      <c r="AMI309" s="79"/>
      <c r="AMJ309" s="79"/>
    </row>
    <row r="310" customFormat="false" ht="14.25" hidden="false" customHeight="true" outlineLevel="0" collapsed="false">
      <c r="A310" s="104"/>
      <c r="B310" s="61"/>
      <c r="C310" s="61"/>
      <c r="D310" s="61"/>
      <c r="E310" s="61"/>
      <c r="F310" s="61"/>
      <c r="G310" s="16"/>
      <c r="H310" s="45"/>
      <c r="I310" s="51"/>
    </row>
    <row r="311" customFormat="false" ht="19.5" hidden="false" customHeight="true" outlineLevel="0" collapsed="false">
      <c r="A311" s="104" t="s">
        <v>307</v>
      </c>
      <c r="B311" s="61"/>
      <c r="C311" s="61"/>
      <c r="D311" s="61"/>
      <c r="E311" s="61"/>
      <c r="F311" s="61"/>
      <c r="G311" s="16"/>
      <c r="H311" s="45"/>
      <c r="I311" s="51"/>
    </row>
    <row r="312" customFormat="false" ht="13.8" hidden="false" customHeight="false" outlineLevel="0" collapsed="false">
      <c r="A312" s="46" t="s">
        <v>308</v>
      </c>
      <c r="B312" s="47" t="n">
        <v>25849.2</v>
      </c>
      <c r="C312" s="47" t="n">
        <v>24032</v>
      </c>
      <c r="D312" s="52" t="n">
        <v>26000</v>
      </c>
      <c r="E312" s="47" t="n">
        <v>26000</v>
      </c>
      <c r="F312" s="52" t="n">
        <v>0</v>
      </c>
      <c r="G312" s="53" t="n">
        <v>26000</v>
      </c>
      <c r="H312" s="50" t="s">
        <v>309</v>
      </c>
      <c r="I312" s="51" t="n">
        <f aca="false">G312-E312</f>
        <v>0</v>
      </c>
    </row>
    <row r="313" customFormat="false" ht="13.8" hidden="false" customHeight="false" outlineLevel="0" collapsed="false">
      <c r="A313" s="46" t="s">
        <v>310</v>
      </c>
      <c r="B313" s="47" t="n">
        <v>38885.95</v>
      </c>
      <c r="C313" s="47" t="n">
        <v>37361.75</v>
      </c>
      <c r="D313" s="52" t="n">
        <v>43000</v>
      </c>
      <c r="E313" s="47" t="n">
        <v>43000</v>
      </c>
      <c r="F313" s="52" t="n">
        <v>31003.19</v>
      </c>
      <c r="G313" s="53" t="n">
        <v>43000</v>
      </c>
      <c r="H313" s="50" t="s">
        <v>311</v>
      </c>
      <c r="I313" s="51" t="n">
        <f aca="false">G313-E313</f>
        <v>0</v>
      </c>
    </row>
    <row r="314" customFormat="false" ht="13.8" hidden="false" customHeight="false" outlineLevel="0" collapsed="false">
      <c r="A314" s="46" t="s">
        <v>312</v>
      </c>
      <c r="B314" s="47" t="n">
        <v>6604.72</v>
      </c>
      <c r="C314" s="47" t="n">
        <v>5320</v>
      </c>
      <c r="D314" s="52" t="n">
        <v>5320</v>
      </c>
      <c r="E314" s="47" t="n">
        <v>5320</v>
      </c>
      <c r="F314" s="52" t="n">
        <v>5320</v>
      </c>
      <c r="G314" s="16" t="n">
        <v>5320</v>
      </c>
      <c r="H314" s="50" t="s">
        <v>313</v>
      </c>
      <c r="I314" s="51" t="n">
        <f aca="false">G314-E314</f>
        <v>0</v>
      </c>
    </row>
    <row r="315" customFormat="false" ht="13.8" hidden="false" customHeight="false" outlineLevel="0" collapsed="false">
      <c r="A315" s="46" t="s">
        <v>314</v>
      </c>
      <c r="B315" s="47"/>
      <c r="C315" s="47" t="n">
        <v>1330</v>
      </c>
      <c r="D315" s="52" t="n">
        <v>1330</v>
      </c>
      <c r="E315" s="47" t="n">
        <v>1330</v>
      </c>
      <c r="F315" s="52" t="n">
        <v>1330</v>
      </c>
      <c r="G315" s="16" t="n">
        <v>1330</v>
      </c>
      <c r="H315" s="50" t="s">
        <v>315</v>
      </c>
      <c r="I315" s="51" t="n">
        <f aca="false">G315-E315</f>
        <v>0</v>
      </c>
    </row>
    <row r="316" customFormat="false" ht="12.75" hidden="false" customHeight="true" outlineLevel="0" collapsed="false">
      <c r="A316" s="46" t="s">
        <v>316</v>
      </c>
      <c r="B316" s="47" t="n">
        <v>0</v>
      </c>
      <c r="C316" s="47" t="n">
        <v>0</v>
      </c>
      <c r="D316" s="52" t="n">
        <v>5000</v>
      </c>
      <c r="E316" s="47" t="n">
        <v>5000</v>
      </c>
      <c r="F316" s="47" t="n">
        <v>1078.27</v>
      </c>
      <c r="G316" s="49" t="n">
        <v>2000</v>
      </c>
      <c r="H316" s="50" t="s">
        <v>317</v>
      </c>
      <c r="I316" s="51" t="n">
        <f aca="false">G316-E316</f>
        <v>-3000</v>
      </c>
    </row>
    <row r="317" customFormat="false" ht="13.8" hidden="true" customHeight="false" outlineLevel="0" collapsed="false">
      <c r="A317" s="46" t="s">
        <v>318</v>
      </c>
      <c r="B317" s="47" t="n">
        <v>500</v>
      </c>
      <c r="C317" s="47" t="n">
        <v>500</v>
      </c>
      <c r="D317" s="52"/>
      <c r="E317" s="47" t="n">
        <v>0</v>
      </c>
      <c r="F317" s="47" t="n">
        <v>500</v>
      </c>
      <c r="G317" s="16"/>
      <c r="H317" s="50" t="s">
        <v>319</v>
      </c>
      <c r="I317" s="51"/>
    </row>
    <row r="318" customFormat="false" ht="13.8" hidden="false" customHeight="false" outlineLevel="0" collapsed="false">
      <c r="A318" s="46" t="s">
        <v>320</v>
      </c>
      <c r="B318" s="52" t="n">
        <v>7447.5</v>
      </c>
      <c r="C318" s="52" t="n">
        <v>10796</v>
      </c>
      <c r="D318" s="52" t="n">
        <v>11000</v>
      </c>
      <c r="E318" s="47" t="n">
        <v>11000</v>
      </c>
      <c r="F318" s="47" t="n">
        <v>5131</v>
      </c>
      <c r="G318" s="53" t="n">
        <v>11000</v>
      </c>
      <c r="H318" s="50" t="s">
        <v>321</v>
      </c>
      <c r="I318" s="51" t="n">
        <f aca="false">G318-E318</f>
        <v>0</v>
      </c>
    </row>
    <row r="319" customFormat="false" ht="13.8" hidden="false" customHeight="false" outlineLevel="0" collapsed="false">
      <c r="A319" s="46" t="s">
        <v>318</v>
      </c>
      <c r="B319" s="47" t="n">
        <v>279</v>
      </c>
      <c r="C319" s="47" t="n">
        <v>207</v>
      </c>
      <c r="D319" s="52" t="n">
        <v>300</v>
      </c>
      <c r="E319" s="47" t="n">
        <v>300</v>
      </c>
      <c r="F319" s="47" t="n">
        <v>300</v>
      </c>
      <c r="G319" s="16" t="n">
        <v>300</v>
      </c>
      <c r="H319" s="50" t="s">
        <v>319</v>
      </c>
      <c r="I319" s="51" t="n">
        <f aca="false">G319-E319</f>
        <v>0</v>
      </c>
    </row>
    <row r="320" customFormat="false" ht="14.25" hidden="false" customHeight="true" outlineLevel="0" collapsed="false">
      <c r="A320" s="46" t="s">
        <v>322</v>
      </c>
      <c r="B320" s="47" t="n">
        <v>86652.31</v>
      </c>
      <c r="C320" s="47" t="n">
        <v>103241.01</v>
      </c>
      <c r="D320" s="47" t="n">
        <v>157000</v>
      </c>
      <c r="E320" s="52" t="n">
        <v>157000</v>
      </c>
      <c r="F320" s="52" t="n">
        <v>82740.68</v>
      </c>
      <c r="G320" s="16" t="n">
        <v>157000</v>
      </c>
      <c r="H320" s="50" t="s">
        <v>323</v>
      </c>
      <c r="I320" s="51" t="n">
        <f aca="false">G320-E320</f>
        <v>0</v>
      </c>
    </row>
    <row r="321" customFormat="false" ht="14.25" hidden="false" customHeight="true" outlineLevel="0" collapsed="false">
      <c r="A321" s="46" t="s">
        <v>324</v>
      </c>
      <c r="B321" s="47" t="n">
        <v>11369.31</v>
      </c>
      <c r="C321" s="47" t="n">
        <v>15692.06</v>
      </c>
      <c r="D321" s="47" t="n">
        <v>20000</v>
      </c>
      <c r="E321" s="52" t="n">
        <v>20000</v>
      </c>
      <c r="F321" s="52" t="n">
        <v>7866.9</v>
      </c>
      <c r="G321" s="53" t="n">
        <v>18000</v>
      </c>
      <c r="H321" s="50" t="s">
        <v>325</v>
      </c>
      <c r="I321" s="51" t="n">
        <f aca="false">G321-E321</f>
        <v>-2000</v>
      </c>
    </row>
    <row r="322" customFormat="false" ht="15" hidden="false" customHeight="false" outlineLevel="0" collapsed="false">
      <c r="A322" s="44" t="s">
        <v>35</v>
      </c>
      <c r="B322" s="55" t="n">
        <f aca="false">SUM(B312:B321)</f>
        <v>177587.99</v>
      </c>
      <c r="C322" s="55" t="n">
        <f aca="false">SUM(C312:C321)</f>
        <v>198479.82</v>
      </c>
      <c r="D322" s="55" t="n">
        <f aca="false">SUM(D312:D321)</f>
        <v>268950</v>
      </c>
      <c r="E322" s="55" t="n">
        <f aca="false">SUM(E312:E321)</f>
        <v>268950</v>
      </c>
      <c r="F322" s="55" t="n">
        <f aca="false">SUM(F312:F321)</f>
        <v>135270.04</v>
      </c>
      <c r="G322" s="55" t="n">
        <f aca="false">SUM(G312:G321)</f>
        <v>263950</v>
      </c>
      <c r="H322" s="50"/>
      <c r="I322" s="56" t="n">
        <f aca="false">G322-E322</f>
        <v>-5000</v>
      </c>
    </row>
    <row r="323" customFormat="false" ht="15" hidden="false" customHeight="false" outlineLevel="0" collapsed="false">
      <c r="A323" s="44"/>
      <c r="B323" s="55"/>
      <c r="C323" s="55"/>
      <c r="D323" s="55"/>
      <c r="E323" s="55"/>
      <c r="F323" s="55"/>
      <c r="G323" s="16"/>
      <c r="H323" s="50"/>
      <c r="I323" s="51"/>
    </row>
    <row r="324" s="100" customFormat="true" ht="27.5" hidden="false" customHeight="false" outlineLevel="0" collapsed="false">
      <c r="A324" s="71" t="s">
        <v>326</v>
      </c>
      <c r="B324" s="93" t="n">
        <f aca="false">SUM(B322)</f>
        <v>177587.99</v>
      </c>
      <c r="C324" s="93" t="n">
        <f aca="false">SUM(C322)</f>
        <v>198479.82</v>
      </c>
      <c r="D324" s="93" t="n">
        <f aca="false">SUM(D322)</f>
        <v>268950</v>
      </c>
      <c r="E324" s="93" t="n">
        <f aca="false">SUM(E322)</f>
        <v>268950</v>
      </c>
      <c r="F324" s="93" t="n">
        <f aca="false">SUM(F322)</f>
        <v>135270.04</v>
      </c>
      <c r="G324" s="93" t="n">
        <f aca="false">SUM(G322)</f>
        <v>263950</v>
      </c>
      <c r="H324" s="94"/>
      <c r="I324" s="75" t="n">
        <f aca="false">G324-E324</f>
        <v>-5000</v>
      </c>
      <c r="ALX324" s="77"/>
      <c r="ALY324" s="78"/>
      <c r="ALZ324" s="79"/>
      <c r="AMA324" s="79"/>
      <c r="AMB324" s="79"/>
      <c r="AMC324" s="79"/>
      <c r="AMD324" s="79"/>
      <c r="AME324" s="79"/>
      <c r="AMF324" s="79"/>
      <c r="AMG324" s="79"/>
      <c r="AMH324" s="79"/>
      <c r="AMI324" s="79"/>
      <c r="AMJ324" s="79"/>
    </row>
    <row r="325" customFormat="false" ht="15" hidden="false" customHeight="false" outlineLevel="0" collapsed="false">
      <c r="A325" s="44"/>
      <c r="B325" s="55"/>
      <c r="C325" s="55"/>
      <c r="D325" s="55"/>
      <c r="E325" s="55"/>
      <c r="F325" s="55"/>
      <c r="G325" s="16"/>
      <c r="H325" s="50"/>
      <c r="I325" s="51"/>
    </row>
    <row r="326" customFormat="false" ht="15" hidden="false" customHeight="false" outlineLevel="0" collapsed="false">
      <c r="A326" s="44" t="s">
        <v>327</v>
      </c>
      <c r="B326" s="55"/>
      <c r="C326" s="55"/>
      <c r="D326" s="55"/>
      <c r="E326" s="55"/>
      <c r="F326" s="55"/>
      <c r="G326" s="16"/>
      <c r="H326" s="50"/>
      <c r="I326" s="51"/>
    </row>
    <row r="327" customFormat="false" ht="13.8" hidden="false" customHeight="false" outlineLevel="0" collapsed="false">
      <c r="A327" s="46" t="s">
        <v>328</v>
      </c>
      <c r="B327" s="47" t="n">
        <v>0</v>
      </c>
      <c r="C327" s="47" t="n">
        <v>0</v>
      </c>
      <c r="D327" s="47" t="n">
        <v>0</v>
      </c>
      <c r="E327" s="47" t="n">
        <v>0</v>
      </c>
      <c r="F327" s="47" t="n">
        <v>0</v>
      </c>
      <c r="G327" s="16" t="n">
        <v>0</v>
      </c>
      <c r="H327" s="50" t="s">
        <v>329</v>
      </c>
      <c r="I327" s="51" t="n">
        <f aca="false">G327-E327</f>
        <v>0</v>
      </c>
    </row>
    <row r="328" customFormat="false" ht="13.8" hidden="false" customHeight="false" outlineLevel="0" collapsed="false">
      <c r="A328" s="46" t="s">
        <v>330</v>
      </c>
      <c r="B328" s="47" t="n">
        <v>0</v>
      </c>
      <c r="C328" s="47" t="n">
        <v>0</v>
      </c>
      <c r="D328" s="47" t="n">
        <v>0</v>
      </c>
      <c r="E328" s="47" t="n">
        <v>0</v>
      </c>
      <c r="F328" s="52" t="n">
        <v>0</v>
      </c>
      <c r="G328" s="16" t="n">
        <v>0</v>
      </c>
      <c r="H328" s="50" t="s">
        <v>331</v>
      </c>
      <c r="I328" s="51" t="n">
        <f aca="false">G328-E328</f>
        <v>0</v>
      </c>
    </row>
    <row r="329" customFormat="false" ht="13.8" hidden="false" customHeight="false" outlineLevel="0" collapsed="false">
      <c r="A329" s="46" t="s">
        <v>332</v>
      </c>
      <c r="B329" s="47" t="n">
        <v>0</v>
      </c>
      <c r="C329" s="47" t="n">
        <v>0</v>
      </c>
      <c r="D329" s="47" t="n">
        <v>0</v>
      </c>
      <c r="E329" s="47" t="n">
        <v>0</v>
      </c>
      <c r="F329" s="52" t="n">
        <v>0</v>
      </c>
      <c r="G329" s="16" t="n">
        <v>0</v>
      </c>
      <c r="H329" s="50" t="s">
        <v>333</v>
      </c>
      <c r="I329" s="51" t="n">
        <f aca="false">G329-E329</f>
        <v>0</v>
      </c>
    </row>
    <row r="330" s="100" customFormat="true" ht="15" hidden="false" customHeight="false" outlineLevel="0" collapsed="false">
      <c r="A330" s="71" t="s">
        <v>334</v>
      </c>
      <c r="B330" s="93" t="n">
        <f aca="false">SUM(B327:B329)</f>
        <v>0</v>
      </c>
      <c r="C330" s="93" t="n">
        <f aca="false">SUM(C327:C329)</f>
        <v>0</v>
      </c>
      <c r="D330" s="93" t="n">
        <v>0</v>
      </c>
      <c r="E330" s="93" t="n">
        <f aca="false">SUM(E327:E329)</f>
        <v>0</v>
      </c>
      <c r="F330" s="93" t="n">
        <f aca="false">SUM(F327:F329)</f>
        <v>0</v>
      </c>
      <c r="G330" s="93" t="n">
        <f aca="false">SUM(G327:G329)</f>
        <v>0</v>
      </c>
      <c r="H330" s="94"/>
      <c r="I330" s="99" t="n">
        <f aca="false">G330-E330</f>
        <v>0</v>
      </c>
      <c r="ALX330" s="77"/>
      <c r="ALY330" s="78"/>
      <c r="ALZ330" s="79"/>
      <c r="AMA330" s="79"/>
      <c r="AMB330" s="79"/>
      <c r="AMC330" s="79"/>
      <c r="AMD330" s="79"/>
      <c r="AME330" s="79"/>
      <c r="AMF330" s="79"/>
      <c r="AMG330" s="79"/>
      <c r="AMH330" s="79"/>
      <c r="AMI330" s="79"/>
      <c r="AMJ330" s="79"/>
    </row>
    <row r="331" s="111" customFormat="true" ht="17.35" hidden="false" customHeight="false" outlineLevel="0" collapsed="false">
      <c r="A331" s="44" t="s">
        <v>335</v>
      </c>
      <c r="B331" s="55"/>
      <c r="C331" s="55"/>
      <c r="D331" s="55"/>
      <c r="E331" s="55"/>
      <c r="F331" s="55"/>
      <c r="G331" s="16"/>
      <c r="H331" s="50"/>
      <c r="I331" s="51"/>
      <c r="ALX331" s="4"/>
      <c r="ALY331" s="5"/>
      <c r="ALZ331" s="0"/>
      <c r="AMA331" s="0"/>
      <c r="AMB331" s="0"/>
      <c r="AMC331" s="0"/>
      <c r="AMD331" s="0"/>
      <c r="AME331" s="0"/>
      <c r="AMF331" s="0"/>
      <c r="AMG331" s="0"/>
      <c r="AMH331" s="0"/>
      <c r="AMI331" s="0"/>
      <c r="AMJ331" s="0"/>
    </row>
    <row r="332" s="111" customFormat="true" ht="17.25" hidden="false" customHeight="true" outlineLevel="0" collapsed="false">
      <c r="A332" s="46" t="s">
        <v>336</v>
      </c>
      <c r="B332" s="16" t="n">
        <v>0</v>
      </c>
      <c r="C332" s="16" t="n">
        <v>0</v>
      </c>
      <c r="D332" s="16" t="n">
        <v>0</v>
      </c>
      <c r="E332" s="16" t="n">
        <v>0</v>
      </c>
      <c r="F332" s="16" t="n">
        <v>0</v>
      </c>
      <c r="G332" s="16" t="n">
        <v>0</v>
      </c>
      <c r="H332" s="50" t="s">
        <v>337</v>
      </c>
      <c r="I332" s="51" t="n">
        <f aca="false">G332-E332</f>
        <v>0</v>
      </c>
      <c r="ALX332" s="4"/>
      <c r="ALY332" s="5"/>
      <c r="ALZ332" s="0"/>
      <c r="AMA332" s="0"/>
      <c r="AMB332" s="0"/>
      <c r="AMC332" s="0"/>
      <c r="AMD332" s="0"/>
      <c r="AME332" s="0"/>
      <c r="AMF332" s="0"/>
      <c r="AMG332" s="0"/>
      <c r="AMH332" s="0"/>
      <c r="AMI332" s="0"/>
      <c r="AMJ332" s="0"/>
    </row>
    <row r="333" s="111" customFormat="true" ht="15" hidden="false" customHeight="true" outlineLevel="0" collapsed="false">
      <c r="A333" s="1" t="s">
        <v>338</v>
      </c>
      <c r="B333" s="16" t="n">
        <v>55000</v>
      </c>
      <c r="C333" s="16" t="n">
        <v>10000</v>
      </c>
      <c r="D333" s="16" t="n">
        <v>20000</v>
      </c>
      <c r="E333" s="16" t="n">
        <v>20000</v>
      </c>
      <c r="F333" s="53" t="n">
        <v>0</v>
      </c>
      <c r="G333" s="49" t="n">
        <v>0</v>
      </c>
      <c r="H333" s="45" t="s">
        <v>339</v>
      </c>
      <c r="I333" s="51" t="n">
        <f aca="false">G333-E333</f>
        <v>-20000</v>
      </c>
      <c r="ALX333" s="4"/>
      <c r="ALY333" s="5"/>
      <c r="ALZ333" s="0"/>
      <c r="AMA333" s="0"/>
      <c r="AMB333" s="0"/>
      <c r="AMC333" s="0"/>
      <c r="AMD333" s="0"/>
      <c r="AME333" s="0"/>
      <c r="AMF333" s="0"/>
      <c r="AMG333" s="0"/>
      <c r="AMH333" s="0"/>
      <c r="AMI333" s="0"/>
      <c r="AMJ333" s="0"/>
    </row>
    <row r="334" s="111" customFormat="true" ht="17.25" hidden="false" customHeight="true" outlineLevel="0" collapsed="false">
      <c r="A334" s="1" t="s">
        <v>340</v>
      </c>
      <c r="B334" s="53" t="n">
        <v>30000</v>
      </c>
      <c r="C334" s="53" t="n">
        <v>0</v>
      </c>
      <c r="D334" s="53" t="n">
        <v>15000</v>
      </c>
      <c r="E334" s="16" t="n">
        <v>15000</v>
      </c>
      <c r="F334" s="53" t="n">
        <v>0</v>
      </c>
      <c r="G334" s="49" t="n">
        <v>0</v>
      </c>
      <c r="H334" s="45" t="s">
        <v>341</v>
      </c>
      <c r="I334" s="51" t="n">
        <f aca="false">G334-E334</f>
        <v>-15000</v>
      </c>
      <c r="ALX334" s="4"/>
      <c r="ALY334" s="5"/>
      <c r="ALZ334" s="0"/>
      <c r="AMA334" s="0"/>
      <c r="AMB334" s="0"/>
      <c r="AMC334" s="0"/>
      <c r="AMD334" s="0"/>
      <c r="AME334" s="0"/>
      <c r="AMF334" s="0"/>
      <c r="AMG334" s="0"/>
      <c r="AMH334" s="0"/>
      <c r="AMI334" s="0"/>
      <c r="AMJ334" s="0"/>
    </row>
    <row r="335" s="111" customFormat="true" ht="15.75" hidden="false" customHeight="true" outlineLevel="0" collapsed="false">
      <c r="A335" s="1" t="s">
        <v>342</v>
      </c>
      <c r="B335" s="53" t="n">
        <v>10000</v>
      </c>
      <c r="C335" s="53" t="n">
        <v>0</v>
      </c>
      <c r="D335" s="16" t="n">
        <v>10000</v>
      </c>
      <c r="E335" s="16" t="n">
        <v>10000</v>
      </c>
      <c r="F335" s="53" t="n">
        <v>0</v>
      </c>
      <c r="G335" s="49" t="n">
        <v>0</v>
      </c>
      <c r="H335" s="45" t="s">
        <v>343</v>
      </c>
      <c r="I335" s="51" t="n">
        <f aca="false">G335-E335</f>
        <v>-10000</v>
      </c>
      <c r="ALX335" s="4"/>
      <c r="ALY335" s="5"/>
      <c r="ALZ335" s="0"/>
      <c r="AMA335" s="0"/>
      <c r="AMB335" s="0"/>
      <c r="AMC335" s="0"/>
      <c r="AMD335" s="0"/>
      <c r="AME335" s="0"/>
      <c r="AMF335" s="0"/>
      <c r="AMG335" s="0"/>
      <c r="AMH335" s="0"/>
      <c r="AMI335" s="0"/>
      <c r="AMJ335" s="0"/>
    </row>
    <row r="336" s="111" customFormat="true" ht="15" hidden="false" customHeight="true" outlineLevel="0" collapsed="false">
      <c r="A336" s="1" t="s">
        <v>344</v>
      </c>
      <c r="B336" s="16" t="n">
        <v>0</v>
      </c>
      <c r="C336" s="16" t="n">
        <v>0</v>
      </c>
      <c r="D336" s="16" t="n">
        <v>0</v>
      </c>
      <c r="E336" s="16" t="n">
        <v>0</v>
      </c>
      <c r="F336" s="53" t="n">
        <v>0</v>
      </c>
      <c r="G336" s="16" t="n">
        <v>0</v>
      </c>
      <c r="H336" s="45" t="s">
        <v>345</v>
      </c>
      <c r="I336" s="51" t="n">
        <f aca="false">G336-E336</f>
        <v>0</v>
      </c>
      <c r="ALX336" s="4"/>
      <c r="ALY336" s="5"/>
      <c r="ALZ336" s="0"/>
      <c r="AMA336" s="0"/>
      <c r="AMB336" s="0"/>
      <c r="AMC336" s="0"/>
      <c r="AMD336" s="0"/>
      <c r="AME336" s="0"/>
      <c r="AMF336" s="0"/>
      <c r="AMG336" s="0"/>
      <c r="AMH336" s="0"/>
      <c r="AMI336" s="0"/>
      <c r="AMJ336" s="0"/>
    </row>
    <row r="337" s="100" customFormat="true" ht="27.5" hidden="false" customHeight="false" outlineLevel="0" collapsed="false">
      <c r="A337" s="109" t="s">
        <v>346</v>
      </c>
      <c r="B337" s="95" t="n">
        <f aca="false">SUM(B332:B336)</f>
        <v>95000</v>
      </c>
      <c r="C337" s="95" t="n">
        <f aca="false">SUM(C332:C336)</f>
        <v>10000</v>
      </c>
      <c r="D337" s="95" t="n">
        <f aca="false">SUM(D332:D336)</f>
        <v>45000</v>
      </c>
      <c r="E337" s="95" t="n">
        <f aca="false">SUM(E332:E336)</f>
        <v>45000</v>
      </c>
      <c r="F337" s="112" t="n">
        <f aca="false">SUM(F332:F336)</f>
        <v>0</v>
      </c>
      <c r="G337" s="112" t="n">
        <f aca="false">SUM(G332:G336)</f>
        <v>0</v>
      </c>
      <c r="H337" s="110"/>
      <c r="I337" s="99" t="n">
        <f aca="false">G337-E337</f>
        <v>-45000</v>
      </c>
      <c r="ALX337" s="77"/>
      <c r="ALY337" s="78"/>
      <c r="ALZ337" s="79"/>
      <c r="AMA337" s="79"/>
      <c r="AMB337" s="79"/>
      <c r="AMC337" s="79"/>
      <c r="AMD337" s="79"/>
      <c r="AME337" s="79"/>
      <c r="AMF337" s="79"/>
      <c r="AMG337" s="79"/>
      <c r="AMH337" s="79"/>
      <c r="AMI337" s="79"/>
      <c r="AMJ337" s="79"/>
    </row>
    <row r="338" customFormat="false" ht="13.8" hidden="false" customHeight="false" outlineLevel="0" collapsed="false">
      <c r="B338" s="16"/>
      <c r="C338" s="16"/>
      <c r="D338" s="16"/>
      <c r="E338" s="16"/>
      <c r="F338" s="53"/>
      <c r="G338" s="16"/>
      <c r="H338" s="45"/>
      <c r="I338" s="51"/>
    </row>
    <row r="339" s="118" customFormat="true" ht="17.35" hidden="false" customHeight="false" outlineLevel="0" collapsed="false">
      <c r="A339" s="113" t="s">
        <v>347</v>
      </c>
      <c r="B339" s="114" t="n">
        <f aca="false">SUM(B324,B309,B260,B218,B199,B175,B110,B337,B330,)</f>
        <v>1107909.25</v>
      </c>
      <c r="C339" s="114" t="n">
        <f aca="false">SUM(C324,C309,C260,C218,C199,C175,C110,C337,C330,)</f>
        <v>1035034.4</v>
      </c>
      <c r="D339" s="114" t="n">
        <f aca="false">SUM(D324,D309,D260,D218,D199,D175,D110,D337,D330,)</f>
        <v>1482676</v>
      </c>
      <c r="E339" s="115" t="n">
        <f aca="false">SUM(E324,E309,E260,E218,E199,E175,E110,E337,E330)</f>
        <v>1482676</v>
      </c>
      <c r="F339" s="114" t="n">
        <f aca="false">SUM(F324,F309,F260,F218,F199,F175,F110,F337,F330)</f>
        <v>793304.13</v>
      </c>
      <c r="G339" s="114" t="n">
        <f aca="false">SUM(G110,G175,G199,G218,G260,G309,G324,A330,G337)</f>
        <v>1394227</v>
      </c>
      <c r="H339" s="116"/>
      <c r="I339" s="117" t="n">
        <f aca="false">G339-E339</f>
        <v>-88449</v>
      </c>
      <c r="ALX339" s="119"/>
      <c r="ALY339" s="120"/>
      <c r="ALZ339" s="121"/>
      <c r="AMA339" s="121"/>
      <c r="AMB339" s="121"/>
      <c r="AMC339" s="121"/>
      <c r="AMD339" s="121"/>
      <c r="AME339" s="121"/>
      <c r="AMF339" s="121"/>
      <c r="AMG339" s="121"/>
      <c r="AMH339" s="121"/>
      <c r="AMI339" s="121"/>
      <c r="AMJ339" s="121"/>
    </row>
    <row r="340" customFormat="false" ht="13.8" hidden="false" customHeight="false" outlineLevel="0" collapsed="false">
      <c r="A340" s="46"/>
      <c r="B340" s="16"/>
      <c r="C340" s="16"/>
      <c r="D340" s="16"/>
      <c r="E340" s="16"/>
      <c r="F340" s="16"/>
      <c r="G340" s="16"/>
      <c r="H340" s="45"/>
      <c r="I340" s="81"/>
    </row>
    <row r="341" customFormat="false" ht="32.5" hidden="false" customHeight="false" outlineLevel="0" collapsed="false">
      <c r="A341" s="122" t="s">
        <v>348</v>
      </c>
      <c r="B341" s="16"/>
      <c r="C341" s="16"/>
      <c r="D341" s="16"/>
      <c r="E341" s="16"/>
      <c r="F341" s="16"/>
      <c r="G341" s="16"/>
      <c r="H341" s="45"/>
      <c r="I341" s="81"/>
    </row>
    <row r="342" customFormat="false" ht="17.35" hidden="false" customHeight="false" outlineLevel="0" collapsed="false">
      <c r="A342" s="122"/>
      <c r="B342" s="16"/>
      <c r="C342" s="16"/>
      <c r="D342" s="16"/>
      <c r="E342" s="16"/>
      <c r="F342" s="16"/>
      <c r="G342" s="16"/>
      <c r="H342" s="45"/>
      <c r="I342" s="81"/>
    </row>
    <row r="343" customFormat="false" ht="15" hidden="false" customHeight="false" outlineLevel="0" collapsed="false">
      <c r="A343" s="44" t="s">
        <v>349</v>
      </c>
      <c r="B343" s="16"/>
      <c r="C343" s="16"/>
      <c r="D343" s="16"/>
      <c r="E343" s="16"/>
      <c r="F343" s="16"/>
      <c r="G343" s="16"/>
      <c r="H343" s="45"/>
      <c r="I343" s="81"/>
    </row>
    <row r="344" customFormat="false" ht="13.8" hidden="false" customHeight="false" outlineLevel="0" collapsed="false">
      <c r="A344" s="46" t="s">
        <v>349</v>
      </c>
      <c r="B344" s="47" t="n">
        <v>155394.9</v>
      </c>
      <c r="C344" s="47" t="n">
        <v>158460.32</v>
      </c>
      <c r="D344" s="47" t="n">
        <v>155142</v>
      </c>
      <c r="E344" s="47" t="n">
        <v>155142</v>
      </c>
      <c r="F344" s="52" t="n">
        <v>155452.2</v>
      </c>
      <c r="G344" s="63" t="n">
        <f aca="false">E2</f>
        <v>161749</v>
      </c>
      <c r="H344" s="50" t="s">
        <v>350</v>
      </c>
      <c r="I344" s="81" t="n">
        <f aca="false">G344-E344</f>
        <v>6607</v>
      </c>
    </row>
    <row r="345" customFormat="false" ht="13.8" hidden="false" customHeight="false" outlineLevel="0" collapsed="false">
      <c r="A345" s="46" t="s">
        <v>351</v>
      </c>
      <c r="B345" s="47" t="n">
        <v>5121.75</v>
      </c>
      <c r="C345" s="47" t="n">
        <v>4509.64</v>
      </c>
      <c r="D345" s="47" t="n">
        <v>5000</v>
      </c>
      <c r="E345" s="47" t="n">
        <v>5000</v>
      </c>
      <c r="F345" s="47" t="n">
        <v>5369.62</v>
      </c>
      <c r="G345" s="53" t="n">
        <v>5000</v>
      </c>
      <c r="H345" s="50" t="s">
        <v>352</v>
      </c>
      <c r="I345" s="81" t="n">
        <f aca="false">G345-E345</f>
        <v>0</v>
      </c>
    </row>
    <row r="346" s="100" customFormat="true" ht="15" hidden="false" customHeight="false" outlineLevel="0" collapsed="false">
      <c r="A346" s="71" t="s">
        <v>353</v>
      </c>
      <c r="B346" s="93" t="n">
        <f aca="false">SUM(B344:B345)</f>
        <v>160516.65</v>
      </c>
      <c r="C346" s="93" t="n">
        <f aca="false">SUM(C344:C345)</f>
        <v>162969.96</v>
      </c>
      <c r="D346" s="93" t="n">
        <f aca="false">SUM(D344:D345)</f>
        <v>160142</v>
      </c>
      <c r="E346" s="93" t="n">
        <f aca="false">SUM(E344:E345)</f>
        <v>160142</v>
      </c>
      <c r="F346" s="93" t="n">
        <f aca="false">SUM(F344:F345)</f>
        <v>160821.82</v>
      </c>
      <c r="G346" s="93" t="n">
        <f aca="false">SUM(G344:G345)</f>
        <v>166749</v>
      </c>
      <c r="H346" s="94"/>
      <c r="I346" s="75" t="n">
        <f aca="false">G346-E346</f>
        <v>6607</v>
      </c>
      <c r="ALX346" s="77"/>
      <c r="ALY346" s="78"/>
      <c r="ALZ346" s="79"/>
      <c r="AMA346" s="79"/>
      <c r="AMB346" s="79"/>
      <c r="AMC346" s="79"/>
      <c r="AMD346" s="79"/>
      <c r="AME346" s="79"/>
      <c r="AMF346" s="79"/>
      <c r="AMG346" s="79"/>
      <c r="AMH346" s="79"/>
      <c r="AMI346" s="79"/>
      <c r="AMJ346" s="79"/>
    </row>
    <row r="347" customFormat="false" ht="17.35" hidden="false" customHeight="false" outlineLevel="0" collapsed="false">
      <c r="A347" s="123"/>
      <c r="B347" s="47"/>
      <c r="C347" s="47"/>
      <c r="D347" s="47"/>
      <c r="E347" s="47"/>
      <c r="F347" s="47"/>
      <c r="G347" s="16"/>
      <c r="H347" s="50"/>
      <c r="I347" s="81"/>
    </row>
    <row r="348" customFormat="false" ht="15" hidden="false" customHeight="false" outlineLevel="0" collapsed="false">
      <c r="A348" s="44" t="s">
        <v>354</v>
      </c>
      <c r="B348" s="47"/>
      <c r="C348" s="47"/>
      <c r="D348" s="47"/>
      <c r="E348" s="47"/>
      <c r="F348" s="47"/>
      <c r="G348" s="16"/>
      <c r="H348" s="50"/>
      <c r="I348" s="81"/>
    </row>
    <row r="349" customFormat="false" ht="13.8" hidden="false" customHeight="false" outlineLevel="0" collapsed="false">
      <c r="A349" s="46" t="s">
        <v>355</v>
      </c>
      <c r="B349" s="47" t="n">
        <v>696324.41</v>
      </c>
      <c r="C349" s="47" t="n">
        <v>590634.03</v>
      </c>
      <c r="D349" s="47" t="n">
        <v>650000</v>
      </c>
      <c r="E349" s="47" t="n">
        <v>650000</v>
      </c>
      <c r="F349" s="52" t="n">
        <v>494922.1</v>
      </c>
      <c r="G349" s="49" t="n">
        <v>600000</v>
      </c>
      <c r="H349" s="50" t="s">
        <v>356</v>
      </c>
      <c r="I349" s="81" t="n">
        <f aca="false">G349-E349</f>
        <v>-50000</v>
      </c>
    </row>
    <row r="350" customFormat="false" ht="13.8" hidden="false" customHeight="false" outlineLevel="0" collapsed="false">
      <c r="A350" s="46" t="s">
        <v>357</v>
      </c>
      <c r="B350" s="47" t="n">
        <v>26935.52</v>
      </c>
      <c r="C350" s="47" t="n">
        <v>29230.4</v>
      </c>
      <c r="D350" s="47" t="n">
        <v>29000</v>
      </c>
      <c r="E350" s="47" t="n">
        <v>29000</v>
      </c>
      <c r="F350" s="52" t="n">
        <v>29372.34</v>
      </c>
      <c r="G350" s="63" t="n">
        <v>29500</v>
      </c>
      <c r="H350" s="50" t="s">
        <v>358</v>
      </c>
      <c r="I350" s="81" t="n">
        <f aca="false">G350-E350</f>
        <v>500</v>
      </c>
    </row>
    <row r="351" s="100" customFormat="true" ht="15" hidden="false" customHeight="false" outlineLevel="0" collapsed="false">
      <c r="A351" s="71" t="s">
        <v>359</v>
      </c>
      <c r="B351" s="93" t="n">
        <f aca="false">SUM(B349,B350)</f>
        <v>723259.93</v>
      </c>
      <c r="C351" s="93" t="n">
        <f aca="false">SUM(C349,C350)</f>
        <v>619864.43</v>
      </c>
      <c r="D351" s="93" t="n">
        <f aca="false">SUM(D349,D350)</f>
        <v>679000</v>
      </c>
      <c r="E351" s="93" t="n">
        <f aca="false">SUM(E349,E350)</f>
        <v>679000</v>
      </c>
      <c r="F351" s="93" t="n">
        <f aca="false">SUM(F349,F350)</f>
        <v>524294.44</v>
      </c>
      <c r="G351" s="93" t="n">
        <f aca="false">SUM(G349,G350)</f>
        <v>629500</v>
      </c>
      <c r="H351" s="94"/>
      <c r="I351" s="75" t="n">
        <f aca="false">G351-E351</f>
        <v>-49500</v>
      </c>
      <c r="ALX351" s="77"/>
      <c r="ALY351" s="78"/>
      <c r="ALZ351" s="79"/>
      <c r="AMA351" s="79"/>
      <c r="AMB351" s="79"/>
      <c r="AMC351" s="79"/>
      <c r="AMD351" s="79"/>
      <c r="AME351" s="79"/>
      <c r="AMF351" s="79"/>
      <c r="AMG351" s="79"/>
      <c r="AMH351" s="79"/>
      <c r="AMI351" s="79"/>
      <c r="AMJ351" s="79"/>
    </row>
    <row r="352" customFormat="false" ht="13.8" hidden="false" customHeight="false" outlineLevel="0" collapsed="false">
      <c r="A352" s="46"/>
      <c r="B352" s="47"/>
      <c r="C352" s="47"/>
      <c r="D352" s="47"/>
      <c r="E352" s="47"/>
      <c r="F352" s="47"/>
      <c r="G352" s="16"/>
      <c r="H352" s="50"/>
      <c r="I352" s="51"/>
    </row>
    <row r="353" customFormat="false" ht="15" hidden="false" customHeight="false" outlineLevel="0" collapsed="false">
      <c r="A353" s="44" t="s">
        <v>360</v>
      </c>
      <c r="B353" s="47"/>
      <c r="C353" s="47"/>
      <c r="D353" s="47"/>
      <c r="E353" s="47"/>
      <c r="F353" s="47"/>
      <c r="G353" s="16"/>
      <c r="H353" s="50"/>
      <c r="I353" s="51"/>
    </row>
    <row r="354" customFormat="false" ht="13.8" hidden="false" customHeight="false" outlineLevel="0" collapsed="false">
      <c r="A354" s="46" t="s">
        <v>361</v>
      </c>
      <c r="B354" s="47" t="n">
        <v>1241.13</v>
      </c>
      <c r="C354" s="47" t="n">
        <v>635.4</v>
      </c>
      <c r="D354" s="47" t="n">
        <v>800</v>
      </c>
      <c r="E354" s="47" t="n">
        <v>800</v>
      </c>
      <c r="F354" s="52" t="n">
        <v>300.45</v>
      </c>
      <c r="G354" s="63" t="n">
        <v>800</v>
      </c>
      <c r="H354" s="50" t="s">
        <v>362</v>
      </c>
      <c r="I354" s="51" t="n">
        <f aca="false">G354-E354</f>
        <v>0</v>
      </c>
    </row>
    <row r="355" customFormat="false" ht="13.8" hidden="false" customHeight="false" outlineLevel="0" collapsed="false">
      <c r="A355" s="46" t="s">
        <v>363</v>
      </c>
      <c r="B355" s="47" t="n">
        <v>0</v>
      </c>
      <c r="C355" s="47" t="n">
        <v>0</v>
      </c>
      <c r="D355" s="47" t="n">
        <v>0</v>
      </c>
      <c r="E355" s="47" t="n">
        <v>0</v>
      </c>
      <c r="F355" s="52" t="n">
        <v>0</v>
      </c>
      <c r="G355" s="63" t="n">
        <v>17700</v>
      </c>
      <c r="H355" s="50" t="s">
        <v>364</v>
      </c>
      <c r="I355" s="51" t="n">
        <f aca="false">G355-E355</f>
        <v>17700</v>
      </c>
    </row>
    <row r="356" customFormat="false" ht="13.8" hidden="false" customHeight="false" outlineLevel="0" collapsed="false">
      <c r="A356" s="124" t="s">
        <v>365</v>
      </c>
      <c r="B356" s="47" t="n">
        <v>140330.72</v>
      </c>
      <c r="C356" s="47" t="n">
        <v>132237</v>
      </c>
      <c r="D356" s="47" t="n">
        <v>135000</v>
      </c>
      <c r="E356" s="47" t="n">
        <v>135000</v>
      </c>
      <c r="F356" s="64" t="n">
        <v>154440.22</v>
      </c>
      <c r="G356" s="63" t="n">
        <v>155000</v>
      </c>
      <c r="H356" s="50" t="s">
        <v>366</v>
      </c>
      <c r="I356" s="51" t="n">
        <f aca="false">G356-E356</f>
        <v>20000</v>
      </c>
    </row>
    <row r="357" customFormat="false" ht="13.8" hidden="false" customHeight="false" outlineLevel="0" collapsed="false">
      <c r="A357" s="46" t="s">
        <v>367</v>
      </c>
      <c r="B357" s="47" t="n">
        <v>200</v>
      </c>
      <c r="C357" s="47" t="n">
        <v>0</v>
      </c>
      <c r="D357" s="47" t="n">
        <v>100</v>
      </c>
      <c r="E357" s="47" t="n">
        <v>100</v>
      </c>
      <c r="F357" s="52" t="n">
        <v>0</v>
      </c>
      <c r="G357" s="63" t="n">
        <v>0</v>
      </c>
      <c r="H357" s="50" t="s">
        <v>368</v>
      </c>
      <c r="I357" s="51" t="n">
        <f aca="false">G357-E357</f>
        <v>-100</v>
      </c>
    </row>
    <row r="358" customFormat="false" ht="13.8" hidden="false" customHeight="false" outlineLevel="0" collapsed="false">
      <c r="A358" s="46" t="s">
        <v>369</v>
      </c>
      <c r="B358" s="47" t="n">
        <v>1500</v>
      </c>
      <c r="C358" s="47" t="n">
        <v>500</v>
      </c>
      <c r="D358" s="47" t="n">
        <v>500</v>
      </c>
      <c r="E358" s="47" t="n">
        <v>500</v>
      </c>
      <c r="F358" s="52" t="n">
        <v>400</v>
      </c>
      <c r="G358" s="63" t="n">
        <v>500</v>
      </c>
      <c r="H358" s="50" t="s">
        <v>370</v>
      </c>
      <c r="I358" s="51" t="n">
        <f aca="false">G358-E358</f>
        <v>0</v>
      </c>
    </row>
    <row r="359" customFormat="false" ht="13.8" hidden="false" customHeight="false" outlineLevel="0" collapsed="false">
      <c r="A359" s="46" t="s">
        <v>371</v>
      </c>
      <c r="B359" s="47" t="n">
        <v>525</v>
      </c>
      <c r="C359" s="47" t="n">
        <v>375</v>
      </c>
      <c r="D359" s="47" t="n">
        <v>150</v>
      </c>
      <c r="E359" s="47" t="n">
        <v>150</v>
      </c>
      <c r="F359" s="52" t="n">
        <v>600.56</v>
      </c>
      <c r="G359" s="49" t="n">
        <v>350</v>
      </c>
      <c r="H359" s="50" t="s">
        <v>372</v>
      </c>
      <c r="I359" s="51" t="n">
        <f aca="false">G359-E359</f>
        <v>200</v>
      </c>
    </row>
    <row r="360" customFormat="false" ht="15" hidden="false" customHeight="false" outlineLevel="0" collapsed="false">
      <c r="A360" s="46" t="s">
        <v>373</v>
      </c>
      <c r="B360" s="47" t="n">
        <v>17110</v>
      </c>
      <c r="C360" s="47" t="n">
        <v>17935.28</v>
      </c>
      <c r="D360" s="47" t="n">
        <v>17000</v>
      </c>
      <c r="E360" s="47" t="n">
        <v>17000</v>
      </c>
      <c r="F360" s="52" t="n">
        <v>17771.38</v>
      </c>
      <c r="G360" s="63" t="n">
        <v>18000</v>
      </c>
      <c r="H360" s="50" t="s">
        <v>374</v>
      </c>
      <c r="I360" s="125" t="n">
        <f aca="false">G360-E360</f>
        <v>1000</v>
      </c>
    </row>
    <row r="361" customFormat="false" ht="15" hidden="false" customHeight="false" outlineLevel="0" collapsed="false">
      <c r="A361" s="46" t="s">
        <v>375</v>
      </c>
      <c r="B361" s="47" t="n">
        <v>0</v>
      </c>
      <c r="C361" s="47" t="n">
        <v>0</v>
      </c>
      <c r="D361" s="47" t="n">
        <v>0</v>
      </c>
      <c r="E361" s="47" t="n">
        <v>0</v>
      </c>
      <c r="F361" s="52" t="n">
        <v>0</v>
      </c>
      <c r="G361" s="16" t="n">
        <v>0</v>
      </c>
      <c r="H361" s="50" t="s">
        <v>376</v>
      </c>
      <c r="I361" s="125" t="n">
        <f aca="false">G361-E361</f>
        <v>0</v>
      </c>
    </row>
    <row r="362" s="100" customFormat="true" ht="27.5" hidden="false" customHeight="false" outlineLevel="0" collapsed="false">
      <c r="A362" s="71" t="s">
        <v>377</v>
      </c>
      <c r="B362" s="93" t="n">
        <f aca="false">SUM(B354:B361)</f>
        <v>160906.85</v>
      </c>
      <c r="C362" s="93" t="n">
        <f aca="false">SUM(C354:C361)</f>
        <v>151682.68</v>
      </c>
      <c r="D362" s="93" t="n">
        <f aca="false">SUM(D354:D361)</f>
        <v>153550</v>
      </c>
      <c r="E362" s="93" t="n">
        <f aca="false">SUM(E354:E361)</f>
        <v>153550</v>
      </c>
      <c r="F362" s="93" t="n">
        <f aca="false">SUM(F354:F361)</f>
        <v>173512.61</v>
      </c>
      <c r="G362" s="93" t="n">
        <f aca="false">SUM(G354:G361)</f>
        <v>192350</v>
      </c>
      <c r="H362" s="94"/>
      <c r="I362" s="126" t="n">
        <f aca="false">G362-E362</f>
        <v>38800</v>
      </c>
      <c r="ALX362" s="77"/>
      <c r="ALY362" s="78"/>
      <c r="ALZ362" s="79"/>
      <c r="AMA362" s="79"/>
      <c r="AMB362" s="79"/>
      <c r="AMC362" s="79"/>
      <c r="AMD362" s="79"/>
      <c r="AME362" s="79"/>
      <c r="AMF362" s="79"/>
      <c r="AMG362" s="79"/>
      <c r="AMH362" s="79"/>
      <c r="AMI362" s="79"/>
      <c r="AMJ362" s="79"/>
    </row>
    <row r="363" customFormat="false" ht="15" hidden="false" customHeight="false" outlineLevel="0" collapsed="false">
      <c r="A363" s="44"/>
      <c r="B363" s="47"/>
      <c r="C363" s="47"/>
      <c r="D363" s="47"/>
      <c r="E363" s="47"/>
      <c r="F363" s="47"/>
      <c r="G363" s="16"/>
      <c r="H363" s="50"/>
      <c r="I363" s="51"/>
    </row>
    <row r="364" customFormat="false" ht="27.5" hidden="false" customHeight="false" outlineLevel="0" collapsed="false">
      <c r="A364" s="44" t="s">
        <v>378</v>
      </c>
      <c r="B364" s="47"/>
      <c r="C364" s="47"/>
      <c r="D364" s="47"/>
      <c r="E364" s="47"/>
      <c r="F364" s="47"/>
      <c r="G364" s="16"/>
      <c r="H364" s="50"/>
      <c r="I364" s="51"/>
    </row>
    <row r="365" customFormat="false" ht="13.8" hidden="false" customHeight="false" outlineLevel="0" collapsed="false">
      <c r="A365" s="46" t="s">
        <v>379</v>
      </c>
      <c r="B365" s="47" t="n">
        <v>348.89</v>
      </c>
      <c r="C365" s="47" t="n">
        <v>4090.12</v>
      </c>
      <c r="D365" s="47" t="n">
        <v>3000</v>
      </c>
      <c r="E365" s="47" t="n">
        <v>3000</v>
      </c>
      <c r="F365" s="52" t="n">
        <v>6831.47</v>
      </c>
      <c r="G365" s="53" t="n">
        <v>3000</v>
      </c>
      <c r="H365" s="50" t="s">
        <v>380</v>
      </c>
      <c r="I365" s="51" t="n">
        <f aca="false">G365-E365</f>
        <v>0</v>
      </c>
    </row>
    <row r="366" customFormat="false" ht="13.8" hidden="false" customHeight="false" outlineLevel="0" collapsed="false">
      <c r="A366" s="46" t="s">
        <v>381</v>
      </c>
      <c r="B366" s="47" t="n">
        <v>9600</v>
      </c>
      <c r="C366" s="47" t="n">
        <v>9400</v>
      </c>
      <c r="D366" s="47" t="n">
        <v>7200</v>
      </c>
      <c r="E366" s="47" t="n">
        <v>7200</v>
      </c>
      <c r="F366" s="47" t="n">
        <v>4900</v>
      </c>
      <c r="G366" s="63" t="n">
        <v>9750</v>
      </c>
      <c r="H366" s="50" t="s">
        <v>382</v>
      </c>
      <c r="I366" s="51" t="n">
        <f aca="false">G366-E366</f>
        <v>2550</v>
      </c>
    </row>
    <row r="367" customFormat="false" ht="23.75" hidden="false" customHeight="false" outlineLevel="0" collapsed="false">
      <c r="A367" s="46" t="s">
        <v>383</v>
      </c>
      <c r="B367" s="47" t="n">
        <v>0</v>
      </c>
      <c r="C367" s="47" t="n">
        <v>0</v>
      </c>
      <c r="D367" s="47" t="n">
        <v>0</v>
      </c>
      <c r="E367" s="52" t="n">
        <v>0</v>
      </c>
      <c r="F367" s="52" t="n">
        <v>0</v>
      </c>
      <c r="G367" s="16" t="n">
        <v>0</v>
      </c>
      <c r="H367" s="50" t="s">
        <v>384</v>
      </c>
      <c r="I367" s="51" t="n">
        <f aca="false">G367-E367</f>
        <v>0</v>
      </c>
    </row>
    <row r="368" customFormat="false" ht="13.8" hidden="false" customHeight="false" outlineLevel="0" collapsed="false">
      <c r="A368" s="46" t="s">
        <v>385</v>
      </c>
      <c r="B368" s="47" t="n">
        <v>21000</v>
      </c>
      <c r="C368" s="47" t="n">
        <v>21000</v>
      </c>
      <c r="D368" s="47" t="n">
        <v>21000</v>
      </c>
      <c r="E368" s="47" t="n">
        <v>21000</v>
      </c>
      <c r="F368" s="47" t="n">
        <v>0</v>
      </c>
      <c r="G368" s="63" t="n">
        <v>21000</v>
      </c>
      <c r="H368" s="50" t="s">
        <v>386</v>
      </c>
      <c r="I368" s="51" t="n">
        <f aca="false">G368-E368</f>
        <v>0</v>
      </c>
    </row>
    <row r="369" s="100" customFormat="true" ht="15" hidden="false" customHeight="false" outlineLevel="0" collapsed="false">
      <c r="A369" s="71" t="s">
        <v>387</v>
      </c>
      <c r="B369" s="93" t="n">
        <f aca="false">SUM(B365:B368)</f>
        <v>30948.89</v>
      </c>
      <c r="C369" s="93" t="n">
        <f aca="false">SUM(C365:C368)</f>
        <v>34490.12</v>
      </c>
      <c r="D369" s="93" t="n">
        <f aca="false">SUM(D365:D368)</f>
        <v>31200</v>
      </c>
      <c r="E369" s="93" t="n">
        <f aca="false">SUM(E365:E368)</f>
        <v>31200</v>
      </c>
      <c r="F369" s="93" t="n">
        <f aca="false">SUM(F365:F368)</f>
        <v>11731.47</v>
      </c>
      <c r="G369" s="93" t="n">
        <f aca="false">SUM(G365:G368)</f>
        <v>33750</v>
      </c>
      <c r="H369" s="94"/>
      <c r="I369" s="99" t="n">
        <f aca="false">G369-E369</f>
        <v>2550</v>
      </c>
      <c r="ALX369" s="77"/>
      <c r="ALY369" s="78"/>
      <c r="ALZ369" s="79"/>
      <c r="AMA369" s="79"/>
      <c r="AMB369" s="79"/>
      <c r="AMC369" s="79"/>
      <c r="AMD369" s="79"/>
      <c r="AME369" s="79"/>
      <c r="AMF369" s="79"/>
      <c r="AMG369" s="79"/>
      <c r="AMH369" s="79"/>
      <c r="AMI369" s="79"/>
      <c r="AMJ369" s="79"/>
    </row>
    <row r="370" customFormat="false" ht="13.8" hidden="false" customHeight="false" outlineLevel="0" collapsed="false">
      <c r="A370" s="46"/>
      <c r="B370" s="47"/>
      <c r="C370" s="47"/>
      <c r="D370" s="47"/>
      <c r="E370" s="47"/>
      <c r="F370" s="47"/>
      <c r="G370" s="16"/>
      <c r="H370" s="50"/>
      <c r="I370" s="51"/>
    </row>
    <row r="371" customFormat="false" ht="15" hidden="false" customHeight="false" outlineLevel="0" collapsed="false">
      <c r="A371" s="44" t="s">
        <v>388</v>
      </c>
      <c r="B371" s="47"/>
      <c r="C371" s="47"/>
      <c r="D371" s="47"/>
      <c r="E371" s="47"/>
      <c r="F371" s="47"/>
      <c r="G371" s="16"/>
      <c r="H371" s="50"/>
      <c r="I371" s="51"/>
    </row>
    <row r="372" customFormat="false" ht="13.8" hidden="false" customHeight="false" outlineLevel="0" collapsed="false">
      <c r="A372" s="46" t="s">
        <v>389</v>
      </c>
      <c r="B372" s="47" t="n">
        <v>2355</v>
      </c>
      <c r="C372" s="47" t="n">
        <v>2195</v>
      </c>
      <c r="D372" s="47" t="n">
        <v>2500</v>
      </c>
      <c r="E372" s="47" t="n">
        <v>2500</v>
      </c>
      <c r="F372" s="52" t="n">
        <v>770</v>
      </c>
      <c r="G372" s="63" t="n">
        <v>2500</v>
      </c>
      <c r="H372" s="50" t="s">
        <v>390</v>
      </c>
      <c r="I372" s="51" t="n">
        <f aca="false">G372-E372</f>
        <v>0</v>
      </c>
    </row>
    <row r="373" customFormat="false" ht="13.8" hidden="false" customHeight="false" outlineLevel="0" collapsed="false">
      <c r="A373" s="46" t="s">
        <v>391</v>
      </c>
      <c r="B373" s="47" t="n">
        <v>1807</v>
      </c>
      <c r="C373" s="47" t="n">
        <v>1880</v>
      </c>
      <c r="D373" s="47" t="n">
        <v>1250</v>
      </c>
      <c r="E373" s="47" t="n">
        <v>1250</v>
      </c>
      <c r="F373" s="52" t="n">
        <v>1127</v>
      </c>
      <c r="G373" s="63" t="n">
        <v>1250</v>
      </c>
      <c r="H373" s="50" t="s">
        <v>392</v>
      </c>
      <c r="I373" s="51" t="n">
        <f aca="false">G373-E373</f>
        <v>0</v>
      </c>
    </row>
    <row r="374" customFormat="false" ht="13.8" hidden="false" customHeight="false" outlineLevel="0" collapsed="false">
      <c r="A374" s="46" t="s">
        <v>393</v>
      </c>
      <c r="B374" s="47" t="n">
        <v>19368.83</v>
      </c>
      <c r="C374" s="47" t="n">
        <v>18645.07</v>
      </c>
      <c r="D374" s="47" t="n">
        <v>15000</v>
      </c>
      <c r="E374" s="47" t="n">
        <v>15000</v>
      </c>
      <c r="F374" s="52" t="n">
        <v>12455.11</v>
      </c>
      <c r="G374" s="16" t="n">
        <v>15000</v>
      </c>
      <c r="H374" s="50" t="s">
        <v>394</v>
      </c>
      <c r="I374" s="51" t="n">
        <f aca="false">G374-E374</f>
        <v>0</v>
      </c>
    </row>
    <row r="375" customFormat="false" ht="13.8" hidden="false" customHeight="false" outlineLevel="0" collapsed="false">
      <c r="A375" s="46" t="s">
        <v>395</v>
      </c>
      <c r="B375" s="47" t="n">
        <v>100</v>
      </c>
      <c r="C375" s="47" t="n">
        <v>0</v>
      </c>
      <c r="D375" s="47" t="n">
        <v>200</v>
      </c>
      <c r="E375" s="47" t="n">
        <v>200</v>
      </c>
      <c r="F375" s="47" t="n">
        <v>0</v>
      </c>
      <c r="G375" s="16" t="n">
        <v>200</v>
      </c>
      <c r="H375" s="50" t="s">
        <v>396</v>
      </c>
      <c r="I375" s="51" t="n">
        <f aca="false">G375-E375</f>
        <v>0</v>
      </c>
    </row>
    <row r="376" s="100" customFormat="true" ht="15" hidden="false" customHeight="false" outlineLevel="0" collapsed="false">
      <c r="A376" s="71" t="s">
        <v>397</v>
      </c>
      <c r="B376" s="93" t="n">
        <f aca="false">SUM(B372:B375)</f>
        <v>23630.83</v>
      </c>
      <c r="C376" s="93" t="n">
        <f aca="false">SUM(C372:C375)</f>
        <v>22720.07</v>
      </c>
      <c r="D376" s="93" t="n">
        <f aca="false">SUM(D372:D375)</f>
        <v>18950</v>
      </c>
      <c r="E376" s="93" t="n">
        <f aca="false">SUM(E372:E375)</f>
        <v>18950</v>
      </c>
      <c r="F376" s="93" t="n">
        <f aca="false">SUM(F372:F375)</f>
        <v>14352.11</v>
      </c>
      <c r="G376" s="93" t="n">
        <f aca="false">SUM(G372:G375)</f>
        <v>18950</v>
      </c>
      <c r="H376" s="94"/>
      <c r="I376" s="99" t="n">
        <f aca="false">G376-E376</f>
        <v>0</v>
      </c>
      <c r="ALX376" s="77"/>
      <c r="ALY376" s="78"/>
      <c r="ALZ376" s="79"/>
      <c r="AMA376" s="79"/>
      <c r="AMB376" s="79"/>
      <c r="AMC376" s="79"/>
      <c r="AMD376" s="79"/>
      <c r="AME376" s="79"/>
      <c r="AMF376" s="79"/>
      <c r="AMG376" s="79"/>
      <c r="AMH376" s="79"/>
      <c r="AMI376" s="79"/>
      <c r="AMJ376" s="79"/>
    </row>
    <row r="377" customFormat="false" ht="13.8" hidden="false" customHeight="false" outlineLevel="0" collapsed="false">
      <c r="A377" s="46"/>
      <c r="B377" s="47"/>
      <c r="C377" s="47"/>
      <c r="D377" s="47"/>
      <c r="E377" s="47"/>
      <c r="F377" s="47"/>
      <c r="G377" s="16"/>
      <c r="H377" s="50"/>
      <c r="I377" s="51"/>
    </row>
    <row r="378" customFormat="false" ht="15" hidden="false" customHeight="false" outlineLevel="0" collapsed="false">
      <c r="A378" s="44" t="s">
        <v>398</v>
      </c>
      <c r="B378" s="47"/>
      <c r="C378" s="47"/>
      <c r="D378" s="47"/>
      <c r="E378" s="47"/>
      <c r="F378" s="47"/>
      <c r="G378" s="16"/>
      <c r="H378" s="50"/>
      <c r="I378" s="51"/>
    </row>
    <row r="379" customFormat="false" ht="13.8" hidden="false" customHeight="false" outlineLevel="0" collapsed="false">
      <c r="A379" s="46" t="s">
        <v>399</v>
      </c>
      <c r="B379" s="47" t="n">
        <v>15585</v>
      </c>
      <c r="C379" s="47" t="n">
        <v>10824.5</v>
      </c>
      <c r="D379" s="47" t="n">
        <v>13000</v>
      </c>
      <c r="E379" s="52" t="n">
        <v>13000</v>
      </c>
      <c r="F379" s="47" t="n">
        <v>6861</v>
      </c>
      <c r="G379" s="63" t="n">
        <v>10000</v>
      </c>
      <c r="H379" s="50" t="s">
        <v>400</v>
      </c>
      <c r="I379" s="51" t="n">
        <f aca="false">G379-E379</f>
        <v>-3000</v>
      </c>
    </row>
    <row r="380" s="100" customFormat="true" ht="15" hidden="false" customHeight="false" outlineLevel="0" collapsed="false">
      <c r="A380" s="71" t="s">
        <v>401</v>
      </c>
      <c r="B380" s="93" t="n">
        <f aca="false">SUM(B379)</f>
        <v>15585</v>
      </c>
      <c r="C380" s="93" t="n">
        <f aca="false">SUM(C379)</f>
        <v>10824.5</v>
      </c>
      <c r="D380" s="93" t="n">
        <v>13000</v>
      </c>
      <c r="E380" s="97" t="n">
        <f aca="false">SUM(E379)</f>
        <v>13000</v>
      </c>
      <c r="F380" s="93" t="n">
        <f aca="false">SUM(F379)</f>
        <v>6861</v>
      </c>
      <c r="G380" s="93" t="n">
        <f aca="false">SUM(G379)</f>
        <v>10000</v>
      </c>
      <c r="H380" s="94"/>
      <c r="I380" s="99" t="n">
        <f aca="false">G380-E380</f>
        <v>-3000</v>
      </c>
      <c r="ALX380" s="77"/>
      <c r="ALY380" s="78"/>
      <c r="ALZ380" s="79"/>
      <c r="AMA380" s="79"/>
      <c r="AMB380" s="79"/>
      <c r="AMC380" s="79"/>
      <c r="AMD380" s="79"/>
      <c r="AME380" s="79"/>
      <c r="AMF380" s="79"/>
      <c r="AMG380" s="79"/>
      <c r="AMH380" s="79"/>
      <c r="AMI380" s="79"/>
      <c r="AMJ380" s="79"/>
    </row>
    <row r="381" customFormat="false" ht="13.8" hidden="false" customHeight="false" outlineLevel="0" collapsed="false">
      <c r="A381" s="46"/>
      <c r="B381" s="47"/>
      <c r="C381" s="47"/>
      <c r="D381" s="47"/>
      <c r="E381" s="47"/>
      <c r="F381" s="47"/>
      <c r="G381" s="16"/>
      <c r="H381" s="50"/>
      <c r="I381" s="51"/>
    </row>
    <row r="382" customFormat="false" ht="27.5" hidden="false" customHeight="false" outlineLevel="0" collapsed="false">
      <c r="A382" s="44" t="s">
        <v>402</v>
      </c>
      <c r="B382" s="47"/>
      <c r="C382" s="47"/>
      <c r="D382" s="47"/>
      <c r="E382" s="47"/>
      <c r="F382" s="47"/>
      <c r="G382" s="16"/>
      <c r="H382" s="50"/>
      <c r="I382" s="51"/>
    </row>
    <row r="383" customFormat="false" ht="13.8" hidden="false" customHeight="false" outlineLevel="0" collapsed="false">
      <c r="A383" s="46" t="s">
        <v>403</v>
      </c>
      <c r="B383" s="47" t="n">
        <v>0</v>
      </c>
      <c r="C383" s="47" t="n">
        <v>0</v>
      </c>
      <c r="D383" s="47" t="n">
        <v>0</v>
      </c>
      <c r="E383" s="47" t="n">
        <v>0</v>
      </c>
      <c r="F383" s="47" t="n">
        <v>0</v>
      </c>
      <c r="G383" s="16" t="n">
        <v>0</v>
      </c>
      <c r="H383" s="50" t="s">
        <v>404</v>
      </c>
      <c r="I383" s="51" t="n">
        <f aca="false">G383-E383</f>
        <v>0</v>
      </c>
    </row>
    <row r="384" customFormat="false" ht="13.8" hidden="false" customHeight="false" outlineLevel="0" collapsed="false">
      <c r="A384" s="46" t="s">
        <v>405</v>
      </c>
      <c r="B384" s="47" t="n">
        <v>0</v>
      </c>
      <c r="C384" s="47" t="n">
        <v>0</v>
      </c>
      <c r="D384" s="47" t="n">
        <v>0</v>
      </c>
      <c r="E384" s="47" t="n">
        <v>0</v>
      </c>
      <c r="F384" s="47" t="n">
        <v>0</v>
      </c>
      <c r="G384" s="16" t="n">
        <v>0</v>
      </c>
      <c r="H384" s="50" t="s">
        <v>406</v>
      </c>
      <c r="I384" s="51" t="n">
        <f aca="false">G384-E384</f>
        <v>0</v>
      </c>
    </row>
    <row r="385" customFormat="false" ht="13.8" hidden="false" customHeight="false" outlineLevel="0" collapsed="false">
      <c r="A385" s="46" t="s">
        <v>407</v>
      </c>
      <c r="B385" s="47" t="n">
        <v>0</v>
      </c>
      <c r="C385" s="47" t="n">
        <v>0</v>
      </c>
      <c r="D385" s="47" t="n">
        <v>0</v>
      </c>
      <c r="E385" s="47" t="n">
        <v>0</v>
      </c>
      <c r="F385" s="47" t="n">
        <v>0</v>
      </c>
      <c r="G385" s="16" t="n">
        <v>0</v>
      </c>
      <c r="H385" s="50" t="s">
        <v>408</v>
      </c>
      <c r="I385" s="51" t="n">
        <f aca="false">G385-E385</f>
        <v>0</v>
      </c>
    </row>
    <row r="386" customFormat="false" ht="13.8" hidden="false" customHeight="false" outlineLevel="0" collapsed="false">
      <c r="A386" s="46" t="s">
        <v>409</v>
      </c>
      <c r="B386" s="47" t="n">
        <v>0</v>
      </c>
      <c r="C386" s="47" t="n">
        <v>0</v>
      </c>
      <c r="D386" s="47" t="n">
        <v>0</v>
      </c>
      <c r="E386" s="47" t="n">
        <v>0</v>
      </c>
      <c r="F386" s="47" t="n">
        <v>0</v>
      </c>
      <c r="G386" s="16" t="n">
        <v>0</v>
      </c>
      <c r="H386" s="50" t="s">
        <v>410</v>
      </c>
      <c r="I386" s="51" t="n">
        <f aca="false">G386-E386</f>
        <v>0</v>
      </c>
    </row>
    <row r="387" customFormat="false" ht="13.8" hidden="false" customHeight="false" outlineLevel="0" collapsed="false">
      <c r="A387" s="46" t="s">
        <v>411</v>
      </c>
      <c r="B387" s="47" t="n">
        <v>0</v>
      </c>
      <c r="C387" s="47" t="n">
        <v>0</v>
      </c>
      <c r="D387" s="47" t="n">
        <v>0</v>
      </c>
      <c r="E387" s="47" t="n">
        <v>0</v>
      </c>
      <c r="F387" s="47" t="n">
        <v>2640</v>
      </c>
      <c r="G387" s="16" t="n">
        <v>0</v>
      </c>
      <c r="H387" s="50" t="s">
        <v>412</v>
      </c>
      <c r="I387" s="51" t="n">
        <f aca="false">G387-E387</f>
        <v>0</v>
      </c>
    </row>
    <row r="388" customFormat="false" ht="13.8" hidden="false" customHeight="false" outlineLevel="0" collapsed="false">
      <c r="A388" s="46" t="s">
        <v>413</v>
      </c>
      <c r="B388" s="47" t="n">
        <v>4431.95</v>
      </c>
      <c r="C388" s="47" t="n">
        <v>172.77</v>
      </c>
      <c r="D388" s="47" t="n">
        <v>0</v>
      </c>
      <c r="E388" s="47" t="n">
        <v>0</v>
      </c>
      <c r="F388" s="47" t="n">
        <v>0</v>
      </c>
      <c r="G388" s="16" t="n">
        <v>0</v>
      </c>
      <c r="H388" s="50" t="s">
        <v>414</v>
      </c>
      <c r="I388" s="51" t="n">
        <f aca="false">G388-E388</f>
        <v>0</v>
      </c>
    </row>
    <row r="389" s="100" customFormat="true" ht="27.5" hidden="false" customHeight="false" outlineLevel="0" collapsed="false">
      <c r="A389" s="71" t="s">
        <v>415</v>
      </c>
      <c r="B389" s="93" t="n">
        <f aca="false">SUM(B383:B388)</f>
        <v>4431.95</v>
      </c>
      <c r="C389" s="93" t="n">
        <f aca="false">SUM(C383:C388)</f>
        <v>172.77</v>
      </c>
      <c r="D389" s="93" t="n">
        <f aca="false">SUM(D383:D388)</f>
        <v>0</v>
      </c>
      <c r="E389" s="93" t="n">
        <f aca="false">SUM(E383:E388)</f>
        <v>0</v>
      </c>
      <c r="F389" s="93" t="n">
        <f aca="false">SUM(F383:F388)</f>
        <v>2640</v>
      </c>
      <c r="G389" s="93" t="n">
        <f aca="false">SUM(G383:G388)</f>
        <v>0</v>
      </c>
      <c r="H389" s="94"/>
      <c r="I389" s="99" t="n">
        <f aca="false">G389-E389</f>
        <v>0</v>
      </c>
      <c r="ALX389" s="77"/>
      <c r="ALY389" s="78"/>
      <c r="ALZ389" s="79"/>
      <c r="AMA389" s="79"/>
      <c r="AMB389" s="79"/>
      <c r="AMC389" s="79"/>
      <c r="AMD389" s="79"/>
      <c r="AME389" s="79"/>
      <c r="AMF389" s="79"/>
      <c r="AMG389" s="79"/>
      <c r="AMH389" s="79"/>
      <c r="AMI389" s="79"/>
      <c r="AMJ389" s="79"/>
    </row>
    <row r="390" customFormat="false" ht="13.8" hidden="false" customHeight="false" outlineLevel="0" collapsed="false">
      <c r="A390" s="46"/>
      <c r="B390" s="47"/>
      <c r="C390" s="47"/>
      <c r="D390" s="47"/>
      <c r="E390" s="47"/>
      <c r="F390" s="47"/>
      <c r="G390" s="16"/>
      <c r="H390" s="50"/>
      <c r="I390" s="16"/>
    </row>
    <row r="391" customFormat="false" ht="15" hidden="false" customHeight="false" outlineLevel="0" collapsed="false">
      <c r="A391" s="44" t="s">
        <v>416</v>
      </c>
      <c r="B391" s="47"/>
      <c r="C391" s="47"/>
      <c r="D391" s="47"/>
      <c r="E391" s="47"/>
      <c r="F391" s="47"/>
      <c r="G391" s="16"/>
      <c r="H391" s="50"/>
      <c r="I391" s="16"/>
    </row>
    <row r="392" customFormat="false" ht="13.8" hidden="false" customHeight="false" outlineLevel="0" collapsed="false">
      <c r="A392" s="46" t="s">
        <v>417</v>
      </c>
      <c r="B392" s="47" t="n">
        <v>4973.97</v>
      </c>
      <c r="C392" s="47" t="n">
        <v>189.9</v>
      </c>
      <c r="D392" s="47" t="n">
        <v>500</v>
      </c>
      <c r="E392" s="47" t="n">
        <v>500</v>
      </c>
      <c r="F392" s="47" t="n">
        <v>2011.86</v>
      </c>
      <c r="G392" s="16" t="n">
        <v>500</v>
      </c>
      <c r="H392" s="50" t="s">
        <v>418</v>
      </c>
      <c r="I392" s="16" t="n">
        <f aca="false">G392-E392</f>
        <v>0</v>
      </c>
    </row>
    <row r="393" customFormat="false" ht="13.8" hidden="false" customHeight="false" outlineLevel="0" collapsed="false">
      <c r="A393" s="46" t="s">
        <v>419</v>
      </c>
      <c r="B393" s="47" t="n">
        <v>145</v>
      </c>
      <c r="C393" s="47" t="n">
        <v>144</v>
      </c>
      <c r="D393" s="47" t="n">
        <v>0</v>
      </c>
      <c r="E393" s="47" t="n">
        <v>0</v>
      </c>
      <c r="F393" s="47" t="n">
        <v>0</v>
      </c>
      <c r="G393" s="16" t="n">
        <v>0</v>
      </c>
      <c r="H393" s="50" t="s">
        <v>420</v>
      </c>
      <c r="I393" s="16" t="n">
        <f aca="false">G393-E393</f>
        <v>0</v>
      </c>
    </row>
    <row r="394" customFormat="false" ht="13.8" hidden="false" customHeight="false" outlineLevel="0" collapsed="false">
      <c r="A394" s="46" t="s">
        <v>421</v>
      </c>
      <c r="B394" s="47" t="n">
        <v>0</v>
      </c>
      <c r="C394" s="47" t="n">
        <v>0</v>
      </c>
      <c r="D394" s="47" t="n">
        <v>0</v>
      </c>
      <c r="E394" s="47" t="n">
        <v>0</v>
      </c>
      <c r="F394" s="47" t="n">
        <v>0</v>
      </c>
      <c r="G394" s="16" t="n">
        <v>0</v>
      </c>
      <c r="H394" s="50" t="s">
        <v>422</v>
      </c>
      <c r="I394" s="16" t="n">
        <f aca="false">G394-E394</f>
        <v>0</v>
      </c>
    </row>
    <row r="395" s="127" customFormat="true" ht="15" hidden="false" customHeight="false" outlineLevel="0" collapsed="false">
      <c r="A395" s="46" t="s">
        <v>423</v>
      </c>
      <c r="B395" s="47" t="n">
        <v>1198.23</v>
      </c>
      <c r="C395" s="47" t="n">
        <v>6717.06</v>
      </c>
      <c r="D395" s="47" t="n">
        <v>50</v>
      </c>
      <c r="E395" s="47" t="n">
        <v>50</v>
      </c>
      <c r="F395" s="47" t="n">
        <v>469.33</v>
      </c>
      <c r="G395" s="16" t="n">
        <v>50</v>
      </c>
      <c r="H395" s="50" t="s">
        <v>424</v>
      </c>
      <c r="I395" s="16" t="n">
        <f aca="false">G395-E395</f>
        <v>0</v>
      </c>
      <c r="ALX395" s="4"/>
      <c r="ALY395" s="5"/>
      <c r="ALZ395" s="0"/>
      <c r="AMA395" s="0"/>
      <c r="AMB395" s="0"/>
      <c r="AMC395" s="0"/>
      <c r="AMD395" s="0"/>
      <c r="AME395" s="0"/>
      <c r="AMF395" s="0"/>
      <c r="AMG395" s="0"/>
      <c r="AMH395" s="0"/>
      <c r="AMI395" s="0"/>
      <c r="AMJ395" s="0"/>
    </row>
    <row r="396" s="127" customFormat="true" ht="15" hidden="false" customHeight="false" outlineLevel="0" collapsed="false">
      <c r="A396" s="46" t="s">
        <v>425</v>
      </c>
      <c r="B396" s="47" t="n">
        <v>0</v>
      </c>
      <c r="C396" s="47" t="n">
        <v>0</v>
      </c>
      <c r="D396" s="47" t="n">
        <v>0</v>
      </c>
      <c r="E396" s="47" t="n">
        <v>0</v>
      </c>
      <c r="F396" s="47" t="n">
        <v>0</v>
      </c>
      <c r="G396" s="16" t="n">
        <v>0</v>
      </c>
      <c r="H396" s="50" t="s">
        <v>426</v>
      </c>
      <c r="I396" s="16" t="n">
        <f aca="false">G396-E396</f>
        <v>0</v>
      </c>
      <c r="ALX396" s="4"/>
      <c r="ALY396" s="5"/>
      <c r="ALZ396" s="0"/>
      <c r="AMA396" s="0"/>
      <c r="AMB396" s="0"/>
      <c r="AMC396" s="0"/>
      <c r="AMD396" s="0"/>
      <c r="AME396" s="0"/>
      <c r="AMF396" s="0"/>
      <c r="AMG396" s="0"/>
      <c r="AMH396" s="0"/>
      <c r="AMI396" s="0"/>
      <c r="AMJ396" s="0"/>
    </row>
    <row r="397" s="128" customFormat="true" ht="27.5" hidden="false" customHeight="false" outlineLevel="0" collapsed="false">
      <c r="A397" s="71" t="s">
        <v>427</v>
      </c>
      <c r="B397" s="93" t="n">
        <f aca="false">SUM(B392:B396)</f>
        <v>6317.2</v>
      </c>
      <c r="C397" s="93" t="n">
        <f aca="false">SUM(C392:C396)</f>
        <v>7050.96</v>
      </c>
      <c r="D397" s="93" t="n">
        <f aca="false">SUM(D392:D396)</f>
        <v>550</v>
      </c>
      <c r="E397" s="93" t="n">
        <f aca="false">SUM(E392:E396)</f>
        <v>550</v>
      </c>
      <c r="F397" s="93" t="n">
        <f aca="false">SUM(F392:F396)</f>
        <v>2481.19</v>
      </c>
      <c r="G397" s="93" t="n">
        <f aca="false">SUM(G392:G396)</f>
        <v>550</v>
      </c>
      <c r="H397" s="94"/>
      <c r="I397" s="95" t="n">
        <f aca="false">G397-E397</f>
        <v>0</v>
      </c>
      <c r="ALX397" s="77"/>
      <c r="ALY397" s="78"/>
      <c r="ALZ397" s="79"/>
      <c r="AMA397" s="79"/>
      <c r="AMB397" s="79"/>
      <c r="AMC397" s="79"/>
      <c r="AMD397" s="79"/>
      <c r="AME397" s="79"/>
      <c r="AMF397" s="79"/>
      <c r="AMG397" s="79"/>
      <c r="AMH397" s="79"/>
      <c r="AMI397" s="79"/>
      <c r="AMJ397" s="79"/>
    </row>
    <row r="398" customFormat="false" ht="13.8" hidden="false" customHeight="false" outlineLevel="0" collapsed="false">
      <c r="A398" s="46"/>
      <c r="B398" s="47"/>
      <c r="C398" s="47"/>
      <c r="D398" s="47"/>
      <c r="E398" s="47"/>
      <c r="F398" s="47"/>
      <c r="G398" s="16"/>
      <c r="H398" s="50"/>
      <c r="I398" s="16"/>
    </row>
    <row r="399" customFormat="false" ht="15" hidden="false" customHeight="false" outlineLevel="0" collapsed="false">
      <c r="A399" s="44" t="s">
        <v>428</v>
      </c>
      <c r="B399" s="47"/>
      <c r="C399" s="47"/>
      <c r="D399" s="47"/>
      <c r="E399" s="47"/>
      <c r="F399" s="47"/>
      <c r="G399" s="16"/>
      <c r="H399" s="50"/>
      <c r="I399" s="16"/>
    </row>
    <row r="400" customFormat="false" ht="13.8" hidden="false" customHeight="false" outlineLevel="0" collapsed="false">
      <c r="A400" s="46" t="s">
        <v>429</v>
      </c>
      <c r="B400" s="47" t="n">
        <v>5369</v>
      </c>
      <c r="C400" s="47" t="n">
        <v>5369</v>
      </c>
      <c r="D400" s="47" t="n">
        <v>4000</v>
      </c>
      <c r="E400" s="47" t="n">
        <v>4000</v>
      </c>
      <c r="F400" s="47" t="n">
        <v>0</v>
      </c>
      <c r="G400" s="53" t="n">
        <v>0</v>
      </c>
      <c r="H400" s="50" t="s">
        <v>430</v>
      </c>
      <c r="I400" s="16" t="n">
        <f aca="false">G400-E400</f>
        <v>-4000</v>
      </c>
    </row>
    <row r="401" customFormat="false" ht="13.8" hidden="false" customHeight="false" outlineLevel="0" collapsed="false">
      <c r="A401" s="46" t="s">
        <v>431</v>
      </c>
      <c r="B401" s="47" t="n">
        <v>22237.49</v>
      </c>
      <c r="C401" s="47" t="n">
        <v>16540.37</v>
      </c>
      <c r="D401" s="47" t="n">
        <v>20000</v>
      </c>
      <c r="E401" s="47" t="n">
        <v>20000</v>
      </c>
      <c r="F401" s="47" t="n">
        <v>15594.12</v>
      </c>
      <c r="G401" s="16" t="n">
        <v>20000</v>
      </c>
      <c r="H401" s="50" t="s">
        <v>432</v>
      </c>
      <c r="I401" s="16" t="n">
        <f aca="false">G401-E401</f>
        <v>0</v>
      </c>
    </row>
    <row r="402" customFormat="false" ht="13.8" hidden="false" customHeight="false" outlineLevel="0" collapsed="false">
      <c r="A402" s="46" t="s">
        <v>433</v>
      </c>
      <c r="B402" s="47" t="n">
        <v>0</v>
      </c>
      <c r="C402" s="47" t="n">
        <v>0</v>
      </c>
      <c r="D402" s="47" t="n">
        <v>0</v>
      </c>
      <c r="E402" s="47" t="n">
        <v>0</v>
      </c>
      <c r="F402" s="47" t="n">
        <v>0</v>
      </c>
      <c r="G402" s="16" t="n">
        <v>0</v>
      </c>
      <c r="H402" s="50" t="s">
        <v>434</v>
      </c>
      <c r="I402" s="16" t="n">
        <f aca="false">G402-E402</f>
        <v>0</v>
      </c>
    </row>
    <row r="403" customFormat="false" ht="13.8" hidden="false" customHeight="false" outlineLevel="0" collapsed="false">
      <c r="A403" s="46" t="s">
        <v>435</v>
      </c>
      <c r="B403" s="47" t="n">
        <v>30021.24</v>
      </c>
      <c r="C403" s="47" t="n">
        <v>17168.52</v>
      </c>
      <c r="D403" s="47" t="n">
        <v>23000</v>
      </c>
      <c r="E403" s="47" t="n">
        <v>23000</v>
      </c>
      <c r="F403" s="47" t="n">
        <v>0</v>
      </c>
      <c r="G403" s="53" t="n">
        <v>23000</v>
      </c>
      <c r="H403" s="50" t="s">
        <v>436</v>
      </c>
      <c r="I403" s="16" t="n">
        <f aca="false">G403-E403</f>
        <v>0</v>
      </c>
    </row>
    <row r="404" customFormat="false" ht="13.8" hidden="false" customHeight="false" outlineLevel="0" collapsed="false">
      <c r="A404" s="46" t="s">
        <v>437</v>
      </c>
      <c r="B404" s="47" t="n">
        <v>0</v>
      </c>
      <c r="C404" s="47" t="n">
        <v>0</v>
      </c>
      <c r="D404" s="47" t="n">
        <v>0</v>
      </c>
      <c r="E404" s="47" t="n">
        <v>0</v>
      </c>
      <c r="F404" s="47" t="n">
        <v>0</v>
      </c>
      <c r="G404" s="16" t="n">
        <v>0</v>
      </c>
      <c r="H404" s="50" t="s">
        <v>438</v>
      </c>
      <c r="I404" s="16" t="n">
        <f aca="false">G404-E404</f>
        <v>0</v>
      </c>
    </row>
    <row r="405" s="100" customFormat="true" ht="15" hidden="false" customHeight="false" outlineLevel="0" collapsed="false">
      <c r="A405" s="71" t="s">
        <v>439</v>
      </c>
      <c r="B405" s="93" t="n">
        <f aca="false">SUM(B400:B404)</f>
        <v>57627.73</v>
      </c>
      <c r="C405" s="93" t="n">
        <f aca="false">SUM(C400:C404)</f>
        <v>39077.89</v>
      </c>
      <c r="D405" s="93" t="n">
        <f aca="false">SUM(D400:D404)</f>
        <v>47000</v>
      </c>
      <c r="E405" s="93" t="n">
        <f aca="false">SUM(E400:E404)</f>
        <v>47000</v>
      </c>
      <c r="F405" s="93" t="n">
        <f aca="false">SUM(F400:F404)</f>
        <v>15594.12</v>
      </c>
      <c r="G405" s="93" t="n">
        <f aca="false">SUM(G400:G404)</f>
        <v>43000</v>
      </c>
      <c r="H405" s="94"/>
      <c r="I405" s="95" t="n">
        <f aca="false">G405-E405</f>
        <v>-4000</v>
      </c>
      <c r="ALX405" s="77"/>
      <c r="ALY405" s="78"/>
      <c r="ALZ405" s="79"/>
      <c r="AMA405" s="79"/>
      <c r="AMB405" s="79"/>
      <c r="AMC405" s="79"/>
      <c r="AMD405" s="79"/>
      <c r="AME405" s="79"/>
      <c r="AMF405" s="79"/>
      <c r="AMG405" s="79"/>
      <c r="AMH405" s="79"/>
      <c r="AMI405" s="79"/>
      <c r="AMJ405" s="79"/>
    </row>
    <row r="406" customFormat="false" ht="13.8" hidden="false" customHeight="false" outlineLevel="0" collapsed="false">
      <c r="A406" s="129"/>
      <c r="B406" s="130"/>
      <c r="C406" s="130"/>
      <c r="D406" s="130"/>
      <c r="E406" s="130"/>
      <c r="F406" s="130"/>
      <c r="G406" s="16"/>
      <c r="H406" s="50"/>
      <c r="I406" s="16"/>
    </row>
    <row r="407" customFormat="false" ht="15" hidden="false" customHeight="false" outlineLevel="0" collapsed="false">
      <c r="A407" s="44" t="s">
        <v>440</v>
      </c>
      <c r="B407" s="131"/>
      <c r="C407" s="131"/>
      <c r="D407" s="131"/>
      <c r="E407" s="131"/>
      <c r="F407" s="131"/>
      <c r="G407" s="16"/>
      <c r="H407" s="50"/>
      <c r="I407" s="16"/>
    </row>
    <row r="408" customFormat="false" ht="13.8" hidden="false" customHeight="false" outlineLevel="0" collapsed="false">
      <c r="A408" s="46" t="s">
        <v>441</v>
      </c>
      <c r="B408" s="131" t="n">
        <v>0</v>
      </c>
      <c r="C408" s="131" t="n">
        <v>0</v>
      </c>
      <c r="D408" s="131" t="n">
        <v>0</v>
      </c>
      <c r="E408" s="131" t="n">
        <v>0</v>
      </c>
      <c r="F408" s="131" t="n">
        <v>0</v>
      </c>
      <c r="G408" s="16" t="n">
        <v>0</v>
      </c>
      <c r="H408" s="50" t="s">
        <v>442</v>
      </c>
      <c r="I408" s="16" t="n">
        <f aca="false">G408-E408</f>
        <v>0</v>
      </c>
    </row>
    <row r="409" customFormat="false" ht="13.8" hidden="false" customHeight="false" outlineLevel="0" collapsed="false">
      <c r="A409" s="46" t="s">
        <v>443</v>
      </c>
      <c r="B409" s="131" t="n">
        <v>10570.8</v>
      </c>
      <c r="C409" s="131" t="n">
        <v>10319.46</v>
      </c>
      <c r="D409" s="132" t="n">
        <v>10000</v>
      </c>
      <c r="E409" s="131" t="n">
        <v>10000</v>
      </c>
      <c r="F409" s="132" t="n">
        <v>0</v>
      </c>
      <c r="G409" s="49" t="n">
        <v>10000</v>
      </c>
      <c r="H409" s="50" t="s">
        <v>444</v>
      </c>
      <c r="I409" s="16" t="n">
        <f aca="false">G409-E409</f>
        <v>0</v>
      </c>
    </row>
    <row r="410" customFormat="false" ht="13.8" hidden="false" customHeight="false" outlineLevel="0" collapsed="false">
      <c r="A410" s="46" t="s">
        <v>445</v>
      </c>
      <c r="B410" s="131" t="n">
        <v>0</v>
      </c>
      <c r="C410" s="131" t="n">
        <v>0</v>
      </c>
      <c r="D410" s="131" t="n">
        <v>0</v>
      </c>
      <c r="E410" s="131" t="n">
        <v>0</v>
      </c>
      <c r="F410" s="131" t="n">
        <v>0</v>
      </c>
      <c r="G410" s="16" t="n">
        <v>0</v>
      </c>
      <c r="H410" s="50" t="s">
        <v>446</v>
      </c>
      <c r="I410" s="16" t="n">
        <f aca="false">G410-E410</f>
        <v>0</v>
      </c>
    </row>
    <row r="411" customFormat="false" ht="13.8" hidden="false" customHeight="false" outlineLevel="0" collapsed="false">
      <c r="A411" s="46" t="s">
        <v>447</v>
      </c>
      <c r="B411" s="131" t="n">
        <v>0</v>
      </c>
      <c r="C411" s="131" t="n">
        <v>0</v>
      </c>
      <c r="D411" s="131" t="n">
        <v>30000</v>
      </c>
      <c r="E411" s="131" t="n">
        <v>30000</v>
      </c>
      <c r="F411" s="131" t="n">
        <v>0</v>
      </c>
      <c r="G411" s="63" t="n">
        <v>0</v>
      </c>
      <c r="H411" s="50" t="s">
        <v>448</v>
      </c>
      <c r="I411" s="16" t="n">
        <f aca="false">G411-E411</f>
        <v>-30000</v>
      </c>
    </row>
    <row r="412" customFormat="false" ht="13.8" hidden="false" customHeight="false" outlineLevel="0" collapsed="false">
      <c r="A412" s="46" t="s">
        <v>449</v>
      </c>
      <c r="B412" s="131" t="n">
        <v>0</v>
      </c>
      <c r="C412" s="131" t="n">
        <v>0</v>
      </c>
      <c r="D412" s="131" t="n">
        <v>0</v>
      </c>
      <c r="E412" s="131" t="n">
        <v>0</v>
      </c>
      <c r="F412" s="131" t="n">
        <v>0</v>
      </c>
      <c r="G412" s="16" t="n">
        <v>0</v>
      </c>
      <c r="H412" s="50" t="s">
        <v>450</v>
      </c>
      <c r="I412" s="16" t="n">
        <f aca="false">G412-E412</f>
        <v>0</v>
      </c>
    </row>
    <row r="413" customFormat="false" ht="23.75" hidden="false" customHeight="false" outlineLevel="0" collapsed="false">
      <c r="A413" s="46" t="s">
        <v>451</v>
      </c>
      <c r="B413" s="131" t="n">
        <v>0</v>
      </c>
      <c r="C413" s="131" t="n">
        <v>0</v>
      </c>
      <c r="D413" s="131" t="n">
        <v>0</v>
      </c>
      <c r="E413" s="131" t="n">
        <v>0</v>
      </c>
      <c r="F413" s="131" t="n">
        <v>0</v>
      </c>
      <c r="G413" s="16" t="n">
        <v>0</v>
      </c>
      <c r="H413" s="50" t="s">
        <v>452</v>
      </c>
      <c r="I413" s="16" t="n">
        <f aca="false">G413-E413</f>
        <v>0</v>
      </c>
    </row>
    <row r="414" customFormat="false" ht="13.8" hidden="false" customHeight="false" outlineLevel="0" collapsed="false">
      <c r="A414" s="46" t="s">
        <v>453</v>
      </c>
      <c r="B414" s="131" t="n">
        <v>0</v>
      </c>
      <c r="C414" s="131" t="n">
        <v>0</v>
      </c>
      <c r="D414" s="131" t="n">
        <v>64400</v>
      </c>
      <c r="E414" s="131" t="n">
        <v>64400</v>
      </c>
      <c r="F414" s="131" t="n">
        <v>0</v>
      </c>
      <c r="G414" s="63" t="n">
        <v>10000</v>
      </c>
      <c r="H414" s="50" t="s">
        <v>454</v>
      </c>
      <c r="I414" s="16" t="n">
        <f aca="false">G414-E414</f>
        <v>-54400</v>
      </c>
    </row>
    <row r="415" customFormat="false" ht="13.8" hidden="false" customHeight="false" outlineLevel="0" collapsed="false">
      <c r="A415" s="46" t="s">
        <v>455</v>
      </c>
      <c r="B415" s="131" t="n">
        <v>0</v>
      </c>
      <c r="C415" s="131" t="n">
        <v>0</v>
      </c>
      <c r="D415" s="131" t="n">
        <v>0</v>
      </c>
      <c r="E415" s="131" t="n">
        <v>0</v>
      </c>
      <c r="F415" s="131" t="n">
        <v>0</v>
      </c>
      <c r="G415" s="16" t="n">
        <v>0</v>
      </c>
      <c r="H415" s="50" t="s">
        <v>456</v>
      </c>
      <c r="I415" s="16" t="n">
        <f aca="false">G415-E415</f>
        <v>0</v>
      </c>
    </row>
    <row r="416" s="96" customFormat="true" ht="15" hidden="false" customHeight="false" outlineLevel="0" collapsed="false">
      <c r="A416" s="71" t="s">
        <v>457</v>
      </c>
      <c r="B416" s="133" t="n">
        <f aca="false">SUM(B408:B415)</f>
        <v>10570.8</v>
      </c>
      <c r="C416" s="133" t="n">
        <f aca="false">SUM(C408:C415)</f>
        <v>10319.46</v>
      </c>
      <c r="D416" s="133" t="n">
        <f aca="false">SUM(D408:D415)</f>
        <v>104400</v>
      </c>
      <c r="E416" s="133" t="n">
        <f aca="false">SUM(E408:E415)</f>
        <v>104400</v>
      </c>
      <c r="F416" s="133" t="n">
        <f aca="false">SUM(F408:F415)</f>
        <v>0</v>
      </c>
      <c r="G416" s="133" t="n">
        <f aca="false">SUM(G408:G415)</f>
        <v>20000</v>
      </c>
      <c r="H416" s="98"/>
      <c r="I416" s="95" t="n">
        <f aca="false">G416-E416</f>
        <v>-84400</v>
      </c>
      <c r="ALX416" s="77"/>
      <c r="ALY416" s="78"/>
      <c r="ALZ416" s="79"/>
      <c r="AMA416" s="79"/>
      <c r="AMB416" s="79"/>
      <c r="AMC416" s="79"/>
      <c r="AMD416" s="79"/>
      <c r="AME416" s="79"/>
      <c r="AMF416" s="79"/>
      <c r="AMG416" s="79"/>
      <c r="AMH416" s="79"/>
      <c r="AMI416" s="79"/>
      <c r="AMJ416" s="79"/>
    </row>
    <row r="417" s="60" customFormat="true" ht="15" hidden="false" customHeight="false" outlineLevel="0" collapsed="false">
      <c r="A417" s="44"/>
      <c r="B417" s="134"/>
      <c r="C417" s="134"/>
      <c r="D417" s="134"/>
      <c r="E417" s="134"/>
      <c r="F417" s="134"/>
      <c r="G417" s="61"/>
      <c r="H417" s="58"/>
      <c r="I417" s="16"/>
      <c r="ALX417" s="4"/>
      <c r="ALY417" s="5"/>
      <c r="ALZ417" s="0"/>
      <c r="AMA417" s="0"/>
      <c r="AMB417" s="0"/>
      <c r="AMC417" s="0"/>
      <c r="AMD417" s="0"/>
      <c r="AME417" s="0"/>
      <c r="AMF417" s="0"/>
      <c r="AMG417" s="0"/>
      <c r="AMH417" s="0"/>
      <c r="AMI417" s="0"/>
      <c r="AMJ417" s="0"/>
    </row>
    <row r="418" s="137" customFormat="true" ht="32.5" hidden="false" customHeight="false" outlineLevel="0" collapsed="false">
      <c r="A418" s="113" t="s">
        <v>458</v>
      </c>
      <c r="B418" s="115" t="n">
        <f aca="false">SUM(B405,B397,B389,B380,B376,B369,B362,B351,B346,B416)</f>
        <v>1193795.83</v>
      </c>
      <c r="C418" s="115" t="n">
        <f aca="false">SUM(C405,C397,C389,C380,C376,C369,C362,C351,C346,C416)</f>
        <v>1059172.84</v>
      </c>
      <c r="D418" s="115" t="n">
        <f aca="false">SUM(D405,D397,D389,D380,D376,D369,D362,D351,D346,D416)</f>
        <v>1207792</v>
      </c>
      <c r="E418" s="115" t="n">
        <f aca="false">SUM(E405,E397,E389,E380,E376,E369,E362,E351,E346,E416)</f>
        <v>1207792</v>
      </c>
      <c r="F418" s="115" t="n">
        <f aca="false">SUM(F405,F397,F389,F380,F376,F369,F362,F351,F346,F416)</f>
        <v>912288.76</v>
      </c>
      <c r="G418" s="115" t="n">
        <f aca="false">SUM(G346,G351,G362,G369,G376,G380,G389,G397,G405,G416)</f>
        <v>1114849</v>
      </c>
      <c r="H418" s="135"/>
      <c r="I418" s="136" t="n">
        <f aca="false">G418-E418</f>
        <v>-92943</v>
      </c>
      <c r="ALX418" s="138"/>
      <c r="ALY418" s="120"/>
      <c r="ALZ418" s="121"/>
      <c r="AMA418" s="121"/>
      <c r="AMB418" s="121"/>
      <c r="AMC418" s="121"/>
      <c r="AMD418" s="121"/>
      <c r="AME418" s="121"/>
      <c r="AMF418" s="121"/>
      <c r="AMG418" s="121"/>
      <c r="AMH418" s="121"/>
      <c r="AMI418" s="121"/>
      <c r="AMJ418" s="121"/>
    </row>
    <row r="419" customFormat="false" ht="13.8" hidden="false" customHeight="false" outlineLevel="0" collapsed="false">
      <c r="A419" s="46"/>
      <c r="B419" s="16"/>
      <c r="C419" s="16"/>
      <c r="D419" s="16"/>
      <c r="E419" s="16"/>
      <c r="F419" s="16"/>
      <c r="G419" s="16"/>
      <c r="H419" s="45"/>
      <c r="I419" s="16"/>
    </row>
    <row r="420" customFormat="false" ht="48.75" hidden="false" customHeight="false" outlineLevel="0" collapsed="false">
      <c r="A420" s="139" t="s">
        <v>459</v>
      </c>
      <c r="B420" s="16"/>
      <c r="C420" s="16"/>
      <c r="D420" s="16"/>
      <c r="E420" s="16"/>
      <c r="F420" s="16"/>
      <c r="G420" s="16"/>
      <c r="H420" s="45"/>
      <c r="I420" s="16"/>
    </row>
    <row r="421" customFormat="false" ht="12" hidden="false" customHeight="true" outlineLevel="0" collapsed="false">
      <c r="A421" s="139"/>
      <c r="B421" s="16"/>
      <c r="C421" s="16"/>
      <c r="D421" s="16"/>
      <c r="E421" s="16"/>
      <c r="F421" s="16"/>
      <c r="G421" s="16"/>
      <c r="H421" s="45"/>
      <c r="I421" s="16"/>
    </row>
    <row r="422" customFormat="false" ht="15" hidden="false" customHeight="false" outlineLevel="0" collapsed="false">
      <c r="A422" s="140" t="s">
        <v>460</v>
      </c>
      <c r="B422" s="16"/>
      <c r="C422" s="16"/>
      <c r="D422" s="16"/>
      <c r="E422" s="16"/>
      <c r="F422" s="16"/>
      <c r="G422" s="16"/>
      <c r="H422" s="45"/>
      <c r="I422" s="16"/>
    </row>
    <row r="423" customFormat="false" ht="13.8" hidden="false" customHeight="false" outlineLevel="0" collapsed="false">
      <c r="A423" s="141" t="s">
        <v>461</v>
      </c>
      <c r="B423" s="16" t="n">
        <v>139786.99</v>
      </c>
      <c r="C423" s="16" t="n">
        <v>132755.63</v>
      </c>
      <c r="D423" s="16" t="n">
        <v>155000</v>
      </c>
      <c r="E423" s="53" t="n">
        <v>155000</v>
      </c>
      <c r="F423" s="53" t="n">
        <v>112880.23</v>
      </c>
      <c r="G423" s="49" t="n">
        <v>160000</v>
      </c>
      <c r="H423" s="45" t="s">
        <v>462</v>
      </c>
      <c r="I423" s="16" t="n">
        <f aca="false">G423-E423</f>
        <v>5000</v>
      </c>
    </row>
    <row r="424" customFormat="false" ht="13.8" hidden="false" customHeight="false" outlineLevel="0" collapsed="false">
      <c r="A424" s="141" t="s">
        <v>463</v>
      </c>
      <c r="B424" s="16" t="n">
        <v>49457.49</v>
      </c>
      <c r="C424" s="16" t="n">
        <v>31823.22</v>
      </c>
      <c r="D424" s="16" t="n">
        <v>145000</v>
      </c>
      <c r="E424" s="53" t="n">
        <v>78680</v>
      </c>
      <c r="F424" s="53" t="n">
        <v>48190.19</v>
      </c>
      <c r="G424" s="49" t="n">
        <v>80000</v>
      </c>
      <c r="H424" s="45" t="s">
        <v>464</v>
      </c>
      <c r="I424" s="16" t="n">
        <f aca="false">G424-E424</f>
        <v>1320</v>
      </c>
    </row>
    <row r="425" customFormat="false" ht="13.8" hidden="false" customHeight="false" outlineLevel="0" collapsed="false">
      <c r="A425" s="141" t="s">
        <v>465</v>
      </c>
      <c r="B425" s="16" t="n">
        <v>36500.93</v>
      </c>
      <c r="C425" s="16" t="n">
        <v>217109</v>
      </c>
      <c r="D425" s="16" t="n">
        <v>77030</v>
      </c>
      <c r="E425" s="53" t="n">
        <v>143350</v>
      </c>
      <c r="F425" s="53" t="n">
        <v>120688.82</v>
      </c>
      <c r="G425" s="49" t="n">
        <v>77000</v>
      </c>
      <c r="H425" s="45" t="s">
        <v>466</v>
      </c>
      <c r="I425" s="16" t="n">
        <f aca="false">G425-E425</f>
        <v>-66350</v>
      </c>
    </row>
    <row r="426" customFormat="false" ht="13.8" hidden="false" customHeight="false" outlineLevel="0" collapsed="false">
      <c r="A426" s="141" t="s">
        <v>467</v>
      </c>
      <c r="B426" s="16" t="n">
        <v>9650</v>
      </c>
      <c r="C426" s="16" t="n">
        <v>1494.35</v>
      </c>
      <c r="D426" s="16" t="n">
        <v>25000</v>
      </c>
      <c r="E426" s="53" t="n">
        <v>25000</v>
      </c>
      <c r="F426" s="53" t="n">
        <v>0</v>
      </c>
      <c r="G426" s="49" t="n">
        <v>0</v>
      </c>
      <c r="H426" s="45" t="s">
        <v>468</v>
      </c>
      <c r="I426" s="16" t="n">
        <f aca="false">G426-E426</f>
        <v>-25000</v>
      </c>
    </row>
    <row r="427" customFormat="false" ht="13.8" hidden="false" customHeight="false" outlineLevel="0" collapsed="false">
      <c r="A427" s="141" t="s">
        <v>469</v>
      </c>
      <c r="B427" s="47" t="n">
        <v>0</v>
      </c>
      <c r="C427" s="47" t="n">
        <v>13665.56</v>
      </c>
      <c r="D427" s="47" t="n">
        <v>20000</v>
      </c>
      <c r="E427" s="52" t="n">
        <v>20000</v>
      </c>
      <c r="F427" s="52" t="n">
        <v>1805.16</v>
      </c>
      <c r="G427" s="49" t="n">
        <v>75000</v>
      </c>
      <c r="H427" s="50" t="s">
        <v>470</v>
      </c>
      <c r="I427" s="16" t="n">
        <f aca="false">G427-E427</f>
        <v>55000</v>
      </c>
    </row>
    <row r="428" customFormat="false" ht="23.75" hidden="false" customHeight="false" outlineLevel="0" collapsed="false">
      <c r="A428" s="141" t="s">
        <v>471</v>
      </c>
      <c r="B428" s="47" t="n">
        <v>69650.14</v>
      </c>
      <c r="C428" s="47" t="n">
        <v>89743.55</v>
      </c>
      <c r="D428" s="47" t="n">
        <v>80000</v>
      </c>
      <c r="E428" s="52" t="n">
        <v>80000</v>
      </c>
      <c r="F428" s="52" t="n">
        <v>27110.36</v>
      </c>
      <c r="G428" s="49" t="n">
        <v>40000</v>
      </c>
      <c r="H428" s="50" t="s">
        <v>472</v>
      </c>
      <c r="I428" s="16" t="n">
        <f aca="false">G428-E428</f>
        <v>-40000</v>
      </c>
    </row>
    <row r="429" customFormat="false" ht="15" hidden="false" customHeight="false" outlineLevel="0" collapsed="false">
      <c r="A429" s="140" t="s">
        <v>12</v>
      </c>
      <c r="B429" s="55" t="n">
        <f aca="false">SUM(B423:B428)</f>
        <v>305045.55</v>
      </c>
      <c r="C429" s="55" t="n">
        <f aca="false">SUM(C423:C428)</f>
        <v>486591.31</v>
      </c>
      <c r="D429" s="55" t="n">
        <f aca="false">SUM(D423:D428)</f>
        <v>502030</v>
      </c>
      <c r="E429" s="55" t="n">
        <f aca="false">SUM(E423:E428)</f>
        <v>502030</v>
      </c>
      <c r="F429" s="55" t="n">
        <f aca="false">SUM(F423:F428)</f>
        <v>310674.76</v>
      </c>
      <c r="G429" s="55" t="n">
        <f aca="false">SUM(G423:G428)</f>
        <v>432000</v>
      </c>
      <c r="H429" s="50"/>
      <c r="I429" s="61" t="n">
        <f aca="false">G429-E429</f>
        <v>-70030</v>
      </c>
    </row>
    <row r="430" customFormat="false" ht="13.8" hidden="false" customHeight="false" outlineLevel="0" collapsed="false">
      <c r="A430" s="141"/>
      <c r="B430" s="47"/>
      <c r="C430" s="47"/>
      <c r="D430" s="47"/>
      <c r="E430" s="47"/>
      <c r="F430" s="52"/>
      <c r="G430" s="16"/>
      <c r="H430" s="50"/>
      <c r="I430" s="16"/>
    </row>
    <row r="431" customFormat="false" ht="15" hidden="false" customHeight="false" outlineLevel="0" collapsed="false">
      <c r="A431" s="140" t="s">
        <v>473</v>
      </c>
      <c r="B431" s="47"/>
      <c r="C431" s="47"/>
      <c r="D431" s="47"/>
      <c r="E431" s="47"/>
      <c r="F431" s="52"/>
      <c r="G431" s="16"/>
      <c r="H431" s="50"/>
      <c r="I431" s="16"/>
    </row>
    <row r="432" customFormat="false" ht="13.8" hidden="false" customHeight="false" outlineLevel="0" collapsed="false">
      <c r="A432" s="141" t="s">
        <v>27</v>
      </c>
      <c r="B432" s="47" t="n">
        <v>146732.93</v>
      </c>
      <c r="C432" s="47" t="n">
        <v>148084.56</v>
      </c>
      <c r="D432" s="47" t="n">
        <v>155000</v>
      </c>
      <c r="E432" s="47" t="n">
        <v>155000</v>
      </c>
      <c r="F432" s="52" t="n">
        <v>103492.16</v>
      </c>
      <c r="G432" s="49" t="n">
        <v>162000</v>
      </c>
      <c r="H432" s="50" t="s">
        <v>474</v>
      </c>
      <c r="I432" s="16" t="n">
        <f aca="false">G432-E432</f>
        <v>7000</v>
      </c>
    </row>
    <row r="433" customFormat="false" ht="13.8" hidden="false" customHeight="false" outlineLevel="0" collapsed="false">
      <c r="A433" s="141" t="s">
        <v>475</v>
      </c>
      <c r="B433" s="47" t="n">
        <v>311</v>
      </c>
      <c r="C433" s="47" t="n">
        <v>380.64</v>
      </c>
      <c r="D433" s="47" t="n">
        <v>5000</v>
      </c>
      <c r="E433" s="47" t="n">
        <v>5000</v>
      </c>
      <c r="F433" s="52" t="n">
        <v>0</v>
      </c>
      <c r="G433" s="49" t="n">
        <v>0</v>
      </c>
      <c r="H433" s="50" t="s">
        <v>476</v>
      </c>
      <c r="I433" s="16" t="n">
        <f aca="false">G433-E433</f>
        <v>-5000</v>
      </c>
    </row>
    <row r="434" customFormat="false" ht="13.8" hidden="false" customHeight="false" outlineLevel="0" collapsed="false">
      <c r="A434" s="141" t="s">
        <v>31</v>
      </c>
      <c r="B434" s="47" t="n">
        <v>70467.93</v>
      </c>
      <c r="C434" s="47" t="n">
        <v>85611.52</v>
      </c>
      <c r="D434" s="47" t="n">
        <v>80000</v>
      </c>
      <c r="E434" s="47" t="n">
        <v>80000</v>
      </c>
      <c r="F434" s="52" t="n">
        <v>26697</v>
      </c>
      <c r="G434" s="49" t="n">
        <v>83000</v>
      </c>
      <c r="H434" s="50" t="s">
        <v>477</v>
      </c>
      <c r="I434" s="16" t="n">
        <f aca="false">G434-E434</f>
        <v>3000</v>
      </c>
    </row>
    <row r="435" customFormat="false" ht="15" hidden="false" customHeight="false" outlineLevel="0" collapsed="false">
      <c r="A435" s="140" t="s">
        <v>478</v>
      </c>
      <c r="B435" s="55" t="n">
        <f aca="false">SUM(B432:B434)</f>
        <v>217511.86</v>
      </c>
      <c r="C435" s="55" t="n">
        <f aca="false">SUM(C432:C434)</f>
        <v>234076.72</v>
      </c>
      <c r="D435" s="55" t="n">
        <f aca="false">SUM(D432:D434)</f>
        <v>240000</v>
      </c>
      <c r="E435" s="55" t="n">
        <f aca="false">SUM(E432:E434)</f>
        <v>240000</v>
      </c>
      <c r="F435" s="54" t="n">
        <f aca="false">SUM(F432:F434)</f>
        <v>130189.16</v>
      </c>
      <c r="G435" s="54" t="n">
        <f aca="false">SUM(G432:G434)</f>
        <v>245000</v>
      </c>
      <c r="H435" s="50"/>
      <c r="I435" s="61" t="n">
        <f aca="false">G435-E435</f>
        <v>5000</v>
      </c>
    </row>
    <row r="436" customFormat="false" ht="15" hidden="false" customHeight="false" outlineLevel="0" collapsed="false">
      <c r="A436" s="140"/>
      <c r="B436" s="55"/>
      <c r="C436" s="55"/>
      <c r="D436" s="55"/>
      <c r="E436" s="55"/>
      <c r="F436" s="54"/>
      <c r="G436" s="16"/>
      <c r="H436" s="50"/>
      <c r="I436" s="16"/>
    </row>
    <row r="437" customFormat="false" ht="15" hidden="false" customHeight="false" outlineLevel="0" collapsed="false">
      <c r="A437" s="140" t="s">
        <v>440</v>
      </c>
      <c r="B437" s="47"/>
      <c r="C437" s="47"/>
      <c r="D437" s="47"/>
      <c r="E437" s="47"/>
      <c r="F437" s="52"/>
      <c r="G437" s="16"/>
      <c r="H437" s="50"/>
      <c r="I437" s="16"/>
    </row>
    <row r="438" customFormat="false" ht="13.8" hidden="false" customHeight="false" outlineLevel="0" collapsed="false">
      <c r="A438" s="141" t="s">
        <v>479</v>
      </c>
      <c r="B438" s="47" t="n">
        <v>0</v>
      </c>
      <c r="C438" s="47" t="n">
        <v>0</v>
      </c>
      <c r="D438" s="47" t="n">
        <v>500</v>
      </c>
      <c r="E438" s="47" t="n">
        <v>500</v>
      </c>
      <c r="F438" s="52" t="n">
        <v>0</v>
      </c>
      <c r="G438" s="16" t="n">
        <v>500</v>
      </c>
      <c r="H438" s="50" t="s">
        <v>480</v>
      </c>
      <c r="I438" s="16" t="n">
        <f aca="false">G438-E438</f>
        <v>0</v>
      </c>
    </row>
    <row r="439" customFormat="false" ht="15" hidden="false" customHeight="false" outlineLevel="0" collapsed="false">
      <c r="A439" s="140" t="s">
        <v>12</v>
      </c>
      <c r="B439" s="55" t="n">
        <f aca="false">SUM(B438)</f>
        <v>0</v>
      </c>
      <c r="C439" s="55" t="n">
        <f aca="false">SUM(C438)</f>
        <v>0</v>
      </c>
      <c r="D439" s="55" t="n">
        <f aca="false">SUM(D438)</f>
        <v>500</v>
      </c>
      <c r="E439" s="55" t="n">
        <f aca="false">SUM(E438)</f>
        <v>500</v>
      </c>
      <c r="F439" s="54" t="n">
        <f aca="false">SUM(F438)</f>
        <v>0</v>
      </c>
      <c r="G439" s="55" t="n">
        <f aca="false">SUM(G438)</f>
        <v>500</v>
      </c>
      <c r="H439" s="50"/>
      <c r="I439" s="61" t="n">
        <f aca="false">G439-E439</f>
        <v>0</v>
      </c>
    </row>
    <row r="440" customFormat="false" ht="15" hidden="false" customHeight="false" outlineLevel="0" collapsed="false">
      <c r="A440" s="140"/>
      <c r="B440" s="55"/>
      <c r="C440" s="55"/>
      <c r="D440" s="55"/>
      <c r="E440" s="55"/>
      <c r="F440" s="54"/>
      <c r="G440" s="16"/>
      <c r="H440" s="50"/>
      <c r="I440" s="16"/>
    </row>
    <row r="441" s="100" customFormat="true" ht="15" hidden="false" customHeight="false" outlineLevel="0" collapsed="false">
      <c r="A441" s="142" t="s">
        <v>481</v>
      </c>
      <c r="B441" s="93" t="n">
        <f aca="false">SUM(B429,B435,B439)</f>
        <v>522557.41</v>
      </c>
      <c r="C441" s="93" t="n">
        <f aca="false">SUM(C429,C435,C439)</f>
        <v>720668.03</v>
      </c>
      <c r="D441" s="93" t="n">
        <f aca="false">SUM(D429,D435,D439)</f>
        <v>742530</v>
      </c>
      <c r="E441" s="93" t="n">
        <f aca="false">SUM(E429,E435,E439)</f>
        <v>742530</v>
      </c>
      <c r="F441" s="93" t="n">
        <f aca="false">SUM(F429,F435,F439)</f>
        <v>440863.92</v>
      </c>
      <c r="G441" s="93" t="n">
        <f aca="false">SUM(G429,G435,G439)</f>
        <v>677500</v>
      </c>
      <c r="H441" s="94"/>
      <c r="I441" s="95" t="n">
        <f aca="false">G441-E441</f>
        <v>-65030</v>
      </c>
      <c r="ALX441" s="77"/>
      <c r="ALY441" s="78"/>
      <c r="ALZ441" s="79"/>
      <c r="AMA441" s="79"/>
      <c r="AMB441" s="79"/>
      <c r="AMC441" s="79"/>
      <c r="AMD441" s="79"/>
      <c r="AME441" s="79"/>
      <c r="AMF441" s="79"/>
      <c r="AMG441" s="79"/>
      <c r="AMH441" s="79"/>
      <c r="AMI441" s="79"/>
      <c r="AMJ441" s="79"/>
    </row>
    <row r="442" customFormat="false" ht="13.8" hidden="false" customHeight="false" outlineLevel="0" collapsed="false">
      <c r="A442" s="141"/>
      <c r="B442" s="47"/>
      <c r="C442" s="47"/>
      <c r="D442" s="47"/>
      <c r="E442" s="47"/>
      <c r="F442" s="47"/>
      <c r="G442" s="16"/>
      <c r="H442" s="50"/>
      <c r="I442" s="16"/>
    </row>
    <row r="443" customFormat="false" ht="15" hidden="false" customHeight="false" outlineLevel="0" collapsed="false">
      <c r="A443" s="140" t="s">
        <v>482</v>
      </c>
      <c r="B443" s="47"/>
      <c r="C443" s="47"/>
      <c r="D443" s="47"/>
      <c r="E443" s="47"/>
      <c r="F443" s="47"/>
      <c r="G443" s="16"/>
      <c r="H443" s="50"/>
      <c r="I443" s="16"/>
    </row>
    <row r="444" customFormat="false" ht="13.8" hidden="false" customHeight="false" outlineLevel="0" collapsed="false">
      <c r="A444" s="141" t="s">
        <v>308</v>
      </c>
      <c r="B444" s="47" t="n">
        <v>40052.8</v>
      </c>
      <c r="C444" s="47" t="n">
        <v>27339</v>
      </c>
      <c r="D444" s="52" t="n">
        <v>48000</v>
      </c>
      <c r="E444" s="47" t="n">
        <v>48000</v>
      </c>
      <c r="F444" s="52" t="n">
        <v>0</v>
      </c>
      <c r="G444" s="53" t="n">
        <v>48000</v>
      </c>
      <c r="H444" s="50" t="s">
        <v>483</v>
      </c>
      <c r="I444" s="16" t="n">
        <f aca="false">G444-E444</f>
        <v>0</v>
      </c>
    </row>
    <row r="445" customFormat="false" ht="13.8" hidden="false" customHeight="false" outlineLevel="0" collapsed="false">
      <c r="A445" s="141" t="s">
        <v>484</v>
      </c>
      <c r="B445" s="47" t="n">
        <v>21942.75</v>
      </c>
      <c r="C445" s="47" t="n">
        <v>22087.18</v>
      </c>
      <c r="D445" s="52" t="n">
        <v>24500</v>
      </c>
      <c r="E445" s="47" t="n">
        <v>24500</v>
      </c>
      <c r="F445" s="52" t="n">
        <v>16935.1</v>
      </c>
      <c r="G445" s="49" t="n">
        <v>26000</v>
      </c>
      <c r="H445" s="50" t="s">
        <v>485</v>
      </c>
      <c r="I445" s="16" t="n">
        <f aca="false">G445-E445</f>
        <v>1500</v>
      </c>
    </row>
    <row r="446" customFormat="false" ht="13.8" hidden="false" customHeight="false" outlineLevel="0" collapsed="false">
      <c r="A446" s="141" t="s">
        <v>486</v>
      </c>
      <c r="B446" s="47" t="n">
        <v>6000</v>
      </c>
      <c r="C446" s="47" t="n">
        <v>8963.24</v>
      </c>
      <c r="D446" s="52" t="n">
        <v>9000</v>
      </c>
      <c r="E446" s="47" t="n">
        <v>9000</v>
      </c>
      <c r="F446" s="52" t="n">
        <v>8803.35</v>
      </c>
      <c r="G446" s="16" t="n">
        <v>9000</v>
      </c>
      <c r="H446" s="50" t="s">
        <v>487</v>
      </c>
      <c r="I446" s="16" t="n">
        <f aca="false">G446-E446</f>
        <v>0</v>
      </c>
    </row>
    <row r="447" customFormat="false" ht="13.8" hidden="false" customHeight="false" outlineLevel="0" collapsed="false">
      <c r="A447" s="141" t="s">
        <v>488</v>
      </c>
      <c r="B447" s="47" t="n">
        <v>0</v>
      </c>
      <c r="C447" s="47" t="n">
        <v>0</v>
      </c>
      <c r="D447" s="52" t="n">
        <v>4000</v>
      </c>
      <c r="E447" s="47" t="n">
        <v>4000</v>
      </c>
      <c r="F447" s="52" t="n">
        <v>0</v>
      </c>
      <c r="G447" s="16" t="n">
        <v>4000</v>
      </c>
      <c r="H447" s="50" t="s">
        <v>489</v>
      </c>
      <c r="I447" s="16" t="n">
        <f aca="false">G447-E447</f>
        <v>0</v>
      </c>
    </row>
    <row r="448" customFormat="false" ht="13.8" hidden="false" customHeight="false" outlineLevel="0" collapsed="false">
      <c r="A448" s="141" t="s">
        <v>490</v>
      </c>
      <c r="B448" s="47" t="n">
        <v>718.5</v>
      </c>
      <c r="C448" s="47" t="n">
        <v>300</v>
      </c>
      <c r="D448" s="52" t="n">
        <v>300</v>
      </c>
      <c r="E448" s="64" t="n">
        <v>320</v>
      </c>
      <c r="F448" s="52" t="n">
        <v>316.5</v>
      </c>
      <c r="G448" s="16" t="n">
        <v>300</v>
      </c>
      <c r="H448" s="50" t="s">
        <v>491</v>
      </c>
      <c r="I448" s="16" t="n">
        <f aca="false">G448-E448</f>
        <v>-20</v>
      </c>
    </row>
    <row r="449" customFormat="false" ht="13.8" hidden="false" customHeight="false" outlineLevel="0" collapsed="false">
      <c r="A449" s="141" t="s">
        <v>322</v>
      </c>
      <c r="B449" s="47" t="n">
        <v>135702.44</v>
      </c>
      <c r="C449" s="47" t="n">
        <v>130477.82</v>
      </c>
      <c r="D449" s="52" t="n">
        <v>125000</v>
      </c>
      <c r="E449" s="52" t="n">
        <v>125000</v>
      </c>
      <c r="F449" s="52" t="n">
        <v>72730.93</v>
      </c>
      <c r="G449" s="53" t="n">
        <v>125000</v>
      </c>
      <c r="H449" s="50" t="s">
        <v>492</v>
      </c>
      <c r="I449" s="16" t="n">
        <f aca="false">G449-E449</f>
        <v>0</v>
      </c>
    </row>
    <row r="450" customFormat="false" ht="13.8" hidden="false" customHeight="false" outlineLevel="0" collapsed="false">
      <c r="A450" s="141" t="s">
        <v>493</v>
      </c>
      <c r="B450" s="47" t="n">
        <v>495</v>
      </c>
      <c r="C450" s="47" t="n">
        <v>204</v>
      </c>
      <c r="D450" s="47" t="n">
        <v>600</v>
      </c>
      <c r="E450" s="47" t="n">
        <v>580</v>
      </c>
      <c r="F450" s="52" t="n">
        <v>315</v>
      </c>
      <c r="G450" s="16" t="n">
        <v>600</v>
      </c>
      <c r="H450" s="50" t="s">
        <v>494</v>
      </c>
      <c r="I450" s="16" t="n">
        <f aca="false">G450-E450</f>
        <v>20</v>
      </c>
    </row>
    <row r="451" customFormat="false" ht="13.8" hidden="false" customHeight="false" outlineLevel="0" collapsed="false">
      <c r="A451" s="141" t="s">
        <v>495</v>
      </c>
      <c r="B451" s="47" t="n">
        <v>4236.54</v>
      </c>
      <c r="C451" s="47" t="n">
        <v>3375.55</v>
      </c>
      <c r="D451" s="47" t="n">
        <v>6500</v>
      </c>
      <c r="E451" s="47" t="n">
        <v>6500</v>
      </c>
      <c r="F451" s="47" t="n">
        <v>4603.18</v>
      </c>
      <c r="G451" s="53" t="n">
        <v>6500</v>
      </c>
      <c r="H451" s="50" t="s">
        <v>496</v>
      </c>
      <c r="I451" s="16" t="n">
        <f aca="false">G451-E451</f>
        <v>0</v>
      </c>
    </row>
    <row r="452" s="100" customFormat="true" ht="15" hidden="false" customHeight="false" outlineLevel="0" collapsed="false">
      <c r="A452" s="142" t="s">
        <v>497</v>
      </c>
      <c r="B452" s="93" t="n">
        <f aca="false">SUM(B444:B451)</f>
        <v>209148.03</v>
      </c>
      <c r="C452" s="93" t="n">
        <f aca="false">SUM(C444:C451)</f>
        <v>192746.79</v>
      </c>
      <c r="D452" s="93" t="n">
        <f aca="false">SUM(D444:D451)</f>
        <v>217900</v>
      </c>
      <c r="E452" s="93" t="n">
        <f aca="false">SUM(E444:E451)</f>
        <v>217900</v>
      </c>
      <c r="F452" s="93" t="n">
        <f aca="false">SUM(F444:F451)</f>
        <v>103704.06</v>
      </c>
      <c r="G452" s="93" t="n">
        <f aca="false">SUM(G444:G451)</f>
        <v>219400</v>
      </c>
      <c r="H452" s="94"/>
      <c r="I452" s="95" t="n">
        <f aca="false">G452-E452</f>
        <v>1500</v>
      </c>
      <c r="ALX452" s="77"/>
      <c r="ALY452" s="78"/>
      <c r="ALZ452" s="79"/>
      <c r="AMA452" s="79"/>
      <c r="AMB452" s="79"/>
      <c r="AMC452" s="79"/>
      <c r="AMD452" s="79"/>
      <c r="AME452" s="79"/>
      <c r="AMF452" s="79"/>
      <c r="AMG452" s="79"/>
      <c r="AMH452" s="79"/>
      <c r="AMI452" s="79"/>
      <c r="AMJ452" s="79"/>
    </row>
    <row r="453" customFormat="false" ht="13.8" hidden="false" customHeight="false" outlineLevel="0" collapsed="false">
      <c r="A453" s="141"/>
      <c r="B453" s="47"/>
      <c r="C453" s="47"/>
      <c r="D453" s="47"/>
      <c r="E453" s="47"/>
      <c r="F453" s="47"/>
      <c r="G453" s="16"/>
      <c r="H453" s="50"/>
      <c r="I453" s="16"/>
    </row>
    <row r="454" customFormat="false" ht="15" hidden="false" customHeight="false" outlineLevel="0" collapsed="false">
      <c r="A454" s="140" t="s">
        <v>498</v>
      </c>
      <c r="B454" s="47"/>
      <c r="C454" s="47"/>
      <c r="D454" s="47"/>
      <c r="E454" s="47"/>
      <c r="F454" s="47"/>
      <c r="G454" s="16"/>
      <c r="H454" s="50"/>
      <c r="I454" s="16"/>
    </row>
    <row r="455" customFormat="false" ht="13.8" hidden="false" customHeight="false" outlineLevel="0" collapsed="false">
      <c r="A455" s="141" t="s">
        <v>499</v>
      </c>
      <c r="B455" s="47" t="n">
        <v>0</v>
      </c>
      <c r="C455" s="47" t="n">
        <v>0</v>
      </c>
      <c r="D455" s="52" t="n">
        <v>37000</v>
      </c>
      <c r="E455" s="47" t="n">
        <v>37000</v>
      </c>
      <c r="F455" s="52" t="n">
        <v>36668</v>
      </c>
      <c r="G455" s="49" t="n">
        <v>37000</v>
      </c>
      <c r="H455" s="50" t="s">
        <v>500</v>
      </c>
      <c r="I455" s="16" t="n">
        <f aca="false">G455-E455</f>
        <v>0</v>
      </c>
    </row>
    <row r="456" customFormat="false" ht="13.8" hidden="false" customHeight="false" outlineLevel="0" collapsed="false">
      <c r="A456" s="141" t="s">
        <v>501</v>
      </c>
      <c r="B456" s="47" t="n">
        <v>22000</v>
      </c>
      <c r="C456" s="47" t="n">
        <v>0</v>
      </c>
      <c r="D456" s="52" t="n">
        <v>0</v>
      </c>
      <c r="E456" s="47" t="n">
        <v>0</v>
      </c>
      <c r="F456" s="52" t="n">
        <v>0</v>
      </c>
      <c r="G456" s="53" t="n">
        <v>0</v>
      </c>
      <c r="H456" s="50" t="s">
        <v>502</v>
      </c>
      <c r="I456" s="16" t="n">
        <f aca="false">G456-E456</f>
        <v>0</v>
      </c>
    </row>
    <row r="457" customFormat="false" ht="13.8" hidden="false" customHeight="false" outlineLevel="0" collapsed="false">
      <c r="A457" s="141" t="s">
        <v>503</v>
      </c>
      <c r="B457" s="47" t="n">
        <v>0</v>
      </c>
      <c r="C457" s="47" t="n">
        <v>0</v>
      </c>
      <c r="D457" s="52" t="n">
        <v>2650</v>
      </c>
      <c r="E457" s="47" t="n">
        <v>2650</v>
      </c>
      <c r="F457" s="52" t="n">
        <v>2640</v>
      </c>
      <c r="G457" s="49" t="n">
        <v>1800</v>
      </c>
      <c r="H457" s="50" t="s">
        <v>504</v>
      </c>
      <c r="I457" s="16" t="n">
        <f aca="false">G457-E457</f>
        <v>-850</v>
      </c>
    </row>
    <row r="458" customFormat="false" ht="13.8" hidden="false" customHeight="false" outlineLevel="0" collapsed="false">
      <c r="A458" s="141" t="s">
        <v>505</v>
      </c>
      <c r="B458" s="47" t="n">
        <v>933.68</v>
      </c>
      <c r="C458" s="47" t="n">
        <v>0</v>
      </c>
      <c r="D458" s="52" t="n">
        <v>0</v>
      </c>
      <c r="E458" s="47" t="n">
        <v>0</v>
      </c>
      <c r="F458" s="52" t="n">
        <v>0</v>
      </c>
      <c r="G458" s="16" t="n">
        <v>0</v>
      </c>
      <c r="H458" s="50" t="s">
        <v>506</v>
      </c>
      <c r="I458" s="16" t="n">
        <f aca="false">G458-E458</f>
        <v>0</v>
      </c>
    </row>
    <row r="459" s="100" customFormat="true" ht="15" hidden="false" customHeight="false" outlineLevel="0" collapsed="false">
      <c r="A459" s="142" t="s">
        <v>507</v>
      </c>
      <c r="B459" s="93" t="n">
        <f aca="false">SUM(B455:B458)</f>
        <v>22933.68</v>
      </c>
      <c r="C459" s="93" t="n">
        <f aca="false">SUM(C455:C458)</f>
        <v>0</v>
      </c>
      <c r="D459" s="97" t="n">
        <f aca="false">SUM(D455:D458)</f>
        <v>39650</v>
      </c>
      <c r="E459" s="93" t="n">
        <f aca="false">SUM(E455:E458)</f>
        <v>39650</v>
      </c>
      <c r="F459" s="93" t="n">
        <f aca="false">SUM(F455:F458)</f>
        <v>39308</v>
      </c>
      <c r="G459" s="93" t="n">
        <f aca="false">SUM(G455:G458)</f>
        <v>38800</v>
      </c>
      <c r="H459" s="94"/>
      <c r="I459" s="95" t="n">
        <f aca="false">G459-E459</f>
        <v>-850</v>
      </c>
      <c r="ALX459" s="77"/>
      <c r="ALY459" s="78"/>
      <c r="ALZ459" s="79"/>
      <c r="AMA459" s="79"/>
      <c r="AMB459" s="79"/>
      <c r="AMC459" s="79"/>
      <c r="AMD459" s="79"/>
      <c r="AME459" s="79"/>
      <c r="AMF459" s="79"/>
      <c r="AMG459" s="79"/>
      <c r="AMH459" s="79"/>
      <c r="AMI459" s="79"/>
      <c r="AMJ459" s="79"/>
    </row>
    <row r="460" customFormat="false" ht="15" hidden="false" customHeight="false" outlineLevel="0" collapsed="false">
      <c r="A460" s="140"/>
      <c r="B460" s="55"/>
      <c r="C460" s="55"/>
      <c r="D460" s="54"/>
      <c r="E460" s="55"/>
      <c r="F460" s="55"/>
      <c r="G460" s="16"/>
      <c r="H460" s="50"/>
      <c r="I460" s="16"/>
    </row>
    <row r="461" customFormat="false" ht="15" hidden="false" customHeight="false" outlineLevel="0" collapsed="false">
      <c r="A461" s="140" t="s">
        <v>335</v>
      </c>
      <c r="B461" s="55"/>
      <c r="C461" s="55"/>
      <c r="D461" s="54"/>
      <c r="E461" s="55"/>
      <c r="F461" s="55"/>
      <c r="G461" s="16"/>
      <c r="H461" s="50"/>
      <c r="I461" s="16"/>
    </row>
    <row r="462" customFormat="false" ht="13.8" hidden="false" customHeight="false" outlineLevel="0" collapsed="false">
      <c r="A462" s="141" t="s">
        <v>508</v>
      </c>
      <c r="B462" s="47" t="n">
        <v>50000</v>
      </c>
      <c r="C462" s="47" t="n">
        <v>0</v>
      </c>
      <c r="D462" s="52" t="n">
        <v>10000</v>
      </c>
      <c r="E462" s="47" t="n">
        <v>10000</v>
      </c>
      <c r="F462" s="52" t="n">
        <v>0</v>
      </c>
      <c r="G462" s="143" t="n">
        <v>10000</v>
      </c>
      <c r="H462" s="50" t="s">
        <v>509</v>
      </c>
      <c r="I462" s="16" t="n">
        <f aca="false">G462-E462</f>
        <v>0</v>
      </c>
    </row>
    <row r="463" s="100" customFormat="true" ht="19.5" hidden="false" customHeight="true" outlineLevel="0" collapsed="false">
      <c r="A463" s="142" t="s">
        <v>510</v>
      </c>
      <c r="B463" s="93" t="n">
        <f aca="false">SUM(B462)</f>
        <v>50000</v>
      </c>
      <c r="C463" s="93" t="n">
        <f aca="false">SUM(C462)</f>
        <v>0</v>
      </c>
      <c r="D463" s="93" t="n">
        <f aca="false">SUM(D462)</f>
        <v>10000</v>
      </c>
      <c r="E463" s="93" t="n">
        <f aca="false">SUM(E462)</f>
        <v>10000</v>
      </c>
      <c r="F463" s="93" t="n">
        <f aca="false">SUM(F462)</f>
        <v>0</v>
      </c>
      <c r="G463" s="93" t="n">
        <f aca="false">SUM(G462)</f>
        <v>10000</v>
      </c>
      <c r="H463" s="94"/>
      <c r="I463" s="95" t="n">
        <f aca="false">G463-E463</f>
        <v>0</v>
      </c>
      <c r="ALX463" s="77"/>
      <c r="ALY463" s="78"/>
      <c r="ALZ463" s="79"/>
      <c r="AMA463" s="79"/>
      <c r="AMB463" s="79"/>
      <c r="AMC463" s="79"/>
      <c r="AMD463" s="79"/>
      <c r="AME463" s="79"/>
      <c r="AMF463" s="79"/>
      <c r="AMG463" s="79"/>
      <c r="AMH463" s="79"/>
      <c r="AMI463" s="79"/>
      <c r="AMJ463" s="79"/>
    </row>
    <row r="464" customFormat="false" ht="15" hidden="false" customHeight="false" outlineLevel="0" collapsed="false">
      <c r="A464" s="140"/>
      <c r="B464" s="144"/>
      <c r="C464" s="144"/>
      <c r="D464" s="144"/>
      <c r="E464" s="144"/>
      <c r="F464" s="144"/>
      <c r="G464" s="16"/>
      <c r="H464" s="50"/>
      <c r="I464" s="16"/>
    </row>
    <row r="465" s="118" customFormat="true" ht="17.35" hidden="false" customHeight="false" outlineLevel="0" collapsed="false">
      <c r="A465" s="145" t="s">
        <v>511</v>
      </c>
      <c r="B465" s="115" t="n">
        <f aca="false">SUM(B459,B452,B441,B463)</f>
        <v>804639.12</v>
      </c>
      <c r="C465" s="115" t="n">
        <f aca="false">SUM(C459,C452,C441,C463)</f>
        <v>913414.82</v>
      </c>
      <c r="D465" s="115" t="n">
        <f aca="false">SUM(D459,D452,D441,D463)</f>
        <v>1010080</v>
      </c>
      <c r="E465" s="115" t="n">
        <f aca="false">SUM(E459,E452,E441,E463)</f>
        <v>1010080</v>
      </c>
      <c r="F465" s="115" t="n">
        <f aca="false">SUM(F459,F452,F441,F463)</f>
        <v>583875.98</v>
      </c>
      <c r="G465" s="115" t="n">
        <f aca="false">SUM(G441,G452,G459,G463)</f>
        <v>945700</v>
      </c>
      <c r="H465" s="116"/>
      <c r="I465" s="136" t="n">
        <f aca="false">G465-E465</f>
        <v>-64380</v>
      </c>
      <c r="ALX465" s="119"/>
      <c r="ALY465" s="120"/>
      <c r="ALZ465" s="121"/>
      <c r="AMA465" s="121"/>
      <c r="AMB465" s="121"/>
      <c r="AMC465" s="121"/>
      <c r="AMD465" s="121"/>
      <c r="AME465" s="121"/>
      <c r="AMF465" s="121"/>
      <c r="AMG465" s="121"/>
      <c r="AMH465" s="121"/>
      <c r="AMI465" s="121"/>
      <c r="AMJ465" s="121"/>
    </row>
    <row r="466" customFormat="false" ht="13.8" hidden="false" customHeight="false" outlineLevel="0" collapsed="false">
      <c r="A466" s="141"/>
      <c r="B466" s="16"/>
      <c r="C466" s="16"/>
      <c r="D466" s="16"/>
      <c r="E466" s="16"/>
      <c r="F466" s="16"/>
      <c r="G466" s="16"/>
      <c r="H466" s="45"/>
      <c r="I466" s="16"/>
    </row>
    <row r="467" customFormat="false" ht="32.5" hidden="false" customHeight="false" outlineLevel="0" collapsed="false">
      <c r="A467" s="139" t="s">
        <v>512</v>
      </c>
      <c r="B467" s="16"/>
      <c r="C467" s="16"/>
      <c r="D467" s="16"/>
      <c r="E467" s="16"/>
      <c r="F467" s="16"/>
      <c r="G467" s="16"/>
      <c r="H467" s="45"/>
      <c r="I467" s="16"/>
    </row>
    <row r="468" customFormat="false" ht="15" hidden="false" customHeight="true" outlineLevel="0" collapsed="false">
      <c r="A468" s="139"/>
      <c r="B468" s="16"/>
      <c r="C468" s="16"/>
      <c r="D468" s="16"/>
      <c r="E468" s="16"/>
      <c r="F468" s="16"/>
      <c r="G468" s="16"/>
      <c r="H468" s="45"/>
      <c r="I468" s="16"/>
    </row>
    <row r="469" customFormat="false" ht="15" hidden="false" customHeight="true" outlineLevel="0" collapsed="false">
      <c r="A469" s="140" t="s">
        <v>513</v>
      </c>
      <c r="B469" s="16"/>
      <c r="C469" s="16"/>
      <c r="D469" s="16"/>
      <c r="E469" s="16"/>
      <c r="F469" s="16"/>
      <c r="G469" s="16"/>
      <c r="H469" s="45"/>
      <c r="I469" s="16"/>
    </row>
    <row r="470" customFormat="false" ht="13.8" hidden="false" customHeight="false" outlineLevel="0" collapsed="false">
      <c r="A470" s="141" t="s">
        <v>349</v>
      </c>
      <c r="B470" s="47" t="n">
        <v>601514.75</v>
      </c>
      <c r="C470" s="47" t="n">
        <v>614061.9</v>
      </c>
      <c r="D470" s="47" t="n">
        <v>631429</v>
      </c>
      <c r="E470" s="47" t="n">
        <v>631429</v>
      </c>
      <c r="F470" s="48" t="n">
        <v>632669.77</v>
      </c>
      <c r="G470" s="16" t="n">
        <f aca="false">E3</f>
        <v>790000</v>
      </c>
      <c r="H470" s="50" t="s">
        <v>514</v>
      </c>
      <c r="I470" s="16" t="n">
        <f aca="false">G470-E470</f>
        <v>158571</v>
      </c>
    </row>
    <row r="471" customFormat="false" ht="13.8" hidden="false" customHeight="false" outlineLevel="0" collapsed="false">
      <c r="A471" s="141" t="s">
        <v>355</v>
      </c>
      <c r="B471" s="47" t="n">
        <v>0</v>
      </c>
      <c r="C471" s="47" t="n">
        <v>100000</v>
      </c>
      <c r="D471" s="47" t="n">
        <v>0</v>
      </c>
      <c r="E471" s="47" t="n">
        <v>0</v>
      </c>
      <c r="F471" s="48"/>
      <c r="G471" s="16" t="n">
        <v>0</v>
      </c>
      <c r="H471" s="50" t="s">
        <v>515</v>
      </c>
      <c r="I471" s="16" t="n">
        <f aca="false">G471-E471</f>
        <v>0</v>
      </c>
    </row>
    <row r="472" s="100" customFormat="true" ht="27.5" hidden="false" customHeight="false" outlineLevel="0" collapsed="false">
      <c r="A472" s="142" t="s">
        <v>516</v>
      </c>
      <c r="B472" s="93" t="n">
        <f aca="false">SUM(B470)</f>
        <v>601514.75</v>
      </c>
      <c r="C472" s="93" t="n">
        <f aca="false">SUM(C470,C471)</f>
        <v>714061.9</v>
      </c>
      <c r="D472" s="93" t="n">
        <f aca="false">SUM(D470)</f>
        <v>631429</v>
      </c>
      <c r="E472" s="93" t="n">
        <f aca="false">SUM(E470)</f>
        <v>631429</v>
      </c>
      <c r="F472" s="93" t="n">
        <f aca="false">SUM(F470)</f>
        <v>632669.77</v>
      </c>
      <c r="G472" s="93" t="n">
        <f aca="false">SUM(G470)</f>
        <v>790000</v>
      </c>
      <c r="H472" s="94"/>
      <c r="I472" s="95" t="n">
        <f aca="false">G472-E472</f>
        <v>158571</v>
      </c>
      <c r="ALX472" s="77"/>
      <c r="ALY472" s="78"/>
      <c r="ALZ472" s="79"/>
      <c r="AMA472" s="79"/>
      <c r="AMB472" s="79"/>
      <c r="AMC472" s="79"/>
      <c r="AMD472" s="79"/>
      <c r="AME472" s="79"/>
      <c r="AMF472" s="79"/>
      <c r="AMG472" s="79"/>
      <c r="AMH472" s="79"/>
      <c r="AMI472" s="79"/>
      <c r="AMJ472" s="79"/>
    </row>
    <row r="473" customFormat="false" ht="13.8" hidden="false" customHeight="false" outlineLevel="0" collapsed="false">
      <c r="A473" s="141"/>
      <c r="B473" s="47"/>
      <c r="C473" s="47"/>
      <c r="D473" s="47"/>
      <c r="E473" s="47"/>
      <c r="F473" s="47"/>
      <c r="G473" s="16"/>
      <c r="H473" s="50"/>
      <c r="I473" s="16"/>
    </row>
    <row r="474" customFormat="false" ht="27.5" hidden="false" customHeight="false" outlineLevel="0" collapsed="false">
      <c r="A474" s="140" t="s">
        <v>517</v>
      </c>
      <c r="B474" s="47"/>
      <c r="C474" s="47"/>
      <c r="D474" s="47"/>
      <c r="E474" s="47"/>
      <c r="F474" s="47"/>
      <c r="G474" s="16"/>
      <c r="H474" s="50"/>
      <c r="I474" s="16"/>
    </row>
    <row r="475" customFormat="false" ht="13.8" hidden="false" customHeight="false" outlineLevel="0" collapsed="false">
      <c r="A475" s="141" t="s">
        <v>479</v>
      </c>
      <c r="B475" s="47" t="n">
        <v>25500</v>
      </c>
      <c r="C475" s="47" t="n">
        <v>28744</v>
      </c>
      <c r="D475" s="47" t="n">
        <v>28500</v>
      </c>
      <c r="E475" s="47" t="n">
        <v>28500</v>
      </c>
      <c r="F475" s="48" t="n">
        <v>25650</v>
      </c>
      <c r="G475" s="53" t="n">
        <v>28500</v>
      </c>
      <c r="H475" s="50" t="s">
        <v>518</v>
      </c>
      <c r="I475" s="16" t="n">
        <f aca="false">G475-E475</f>
        <v>0</v>
      </c>
    </row>
    <row r="476" s="100" customFormat="true" ht="27.5" hidden="false" customHeight="false" outlineLevel="0" collapsed="false">
      <c r="A476" s="142" t="s">
        <v>519</v>
      </c>
      <c r="B476" s="93" t="n">
        <f aca="false">SUM(B475)</f>
        <v>25500</v>
      </c>
      <c r="C476" s="93" t="n">
        <f aca="false">SUM(C475)</f>
        <v>28744</v>
      </c>
      <c r="D476" s="93" t="n">
        <f aca="false">SUM(D475)</f>
        <v>28500</v>
      </c>
      <c r="E476" s="93" t="n">
        <f aca="false">SUM(E475)</f>
        <v>28500</v>
      </c>
      <c r="F476" s="93" t="n">
        <f aca="false">SUM(F475)</f>
        <v>25650</v>
      </c>
      <c r="G476" s="93" t="n">
        <f aca="false">SUM(G475)</f>
        <v>28500</v>
      </c>
      <c r="H476" s="94"/>
      <c r="I476" s="95" t="n">
        <f aca="false">G476-E476</f>
        <v>0</v>
      </c>
      <c r="ALX476" s="77"/>
      <c r="ALY476" s="78"/>
      <c r="ALZ476" s="79"/>
      <c r="AMA476" s="79"/>
      <c r="AMB476" s="79"/>
      <c r="AMC476" s="79"/>
      <c r="AMD476" s="79"/>
      <c r="AME476" s="79"/>
      <c r="AMF476" s="79"/>
      <c r="AMG476" s="79"/>
      <c r="AMH476" s="79"/>
      <c r="AMI476" s="79"/>
      <c r="AMJ476" s="79"/>
    </row>
    <row r="477" customFormat="false" ht="13.8" hidden="false" customHeight="false" outlineLevel="0" collapsed="false">
      <c r="A477" s="141"/>
      <c r="B477" s="47"/>
      <c r="C477" s="47"/>
      <c r="D477" s="47"/>
      <c r="E477" s="47"/>
      <c r="F477" s="47"/>
      <c r="G477" s="16"/>
      <c r="H477" s="50"/>
      <c r="I477" s="16"/>
    </row>
    <row r="478" customFormat="false" ht="27.5" hidden="false" customHeight="false" outlineLevel="0" collapsed="false">
      <c r="A478" s="140" t="s">
        <v>520</v>
      </c>
      <c r="B478" s="47"/>
      <c r="C478" s="47"/>
      <c r="D478" s="47"/>
      <c r="E478" s="47"/>
      <c r="F478" s="47"/>
      <c r="G478" s="16"/>
      <c r="H478" s="50"/>
      <c r="I478" s="16"/>
    </row>
    <row r="479" customFormat="false" ht="13.8" hidden="false" customHeight="false" outlineLevel="0" collapsed="false">
      <c r="A479" s="141" t="s">
        <v>379</v>
      </c>
      <c r="B479" s="47" t="n">
        <v>178.33</v>
      </c>
      <c r="C479" s="47" t="n">
        <v>1150.91</v>
      </c>
      <c r="D479" s="47" t="n">
        <v>900</v>
      </c>
      <c r="E479" s="47" t="n">
        <v>900</v>
      </c>
      <c r="F479" s="52" t="n">
        <v>434.41</v>
      </c>
      <c r="G479" s="49" t="n">
        <v>600</v>
      </c>
      <c r="H479" s="50" t="s">
        <v>521</v>
      </c>
      <c r="I479" s="16" t="n">
        <f aca="false">G479-E479</f>
        <v>-300</v>
      </c>
    </row>
    <row r="480" s="100" customFormat="true" ht="27.5" hidden="false" customHeight="false" outlineLevel="0" collapsed="false">
      <c r="A480" s="142" t="s">
        <v>522</v>
      </c>
      <c r="B480" s="93" t="n">
        <f aca="false">SUM(B479)</f>
        <v>178.33</v>
      </c>
      <c r="C480" s="93" t="n">
        <f aca="false">SUM(C479)</f>
        <v>1150.91</v>
      </c>
      <c r="D480" s="93" t="n">
        <f aca="false">SUM(D479)</f>
        <v>900</v>
      </c>
      <c r="E480" s="93" t="n">
        <f aca="false">SUM(E479)</f>
        <v>900</v>
      </c>
      <c r="F480" s="93" t="n">
        <f aca="false">SUM(F479)</f>
        <v>434.41</v>
      </c>
      <c r="G480" s="93" t="n">
        <f aca="false">SUM(G479)</f>
        <v>600</v>
      </c>
      <c r="H480" s="94"/>
      <c r="I480" s="95" t="n">
        <f aca="false">G480-E480</f>
        <v>-300</v>
      </c>
      <c r="ALX480" s="77"/>
      <c r="ALY480" s="78"/>
      <c r="ALZ480" s="79"/>
      <c r="AMA480" s="79"/>
      <c r="AMB480" s="79"/>
      <c r="AMC480" s="79"/>
      <c r="AMD480" s="79"/>
      <c r="AME480" s="79"/>
      <c r="AMF480" s="79"/>
      <c r="AMG480" s="79"/>
      <c r="AMH480" s="79"/>
      <c r="AMI480" s="79"/>
      <c r="AMJ480" s="79"/>
    </row>
    <row r="481" customFormat="false" ht="15" hidden="false" customHeight="false" outlineLevel="0" collapsed="false">
      <c r="A481" s="140"/>
      <c r="B481" s="55"/>
      <c r="C481" s="55"/>
      <c r="D481" s="55"/>
      <c r="E481" s="55"/>
      <c r="F481" s="55"/>
      <c r="G481" s="16"/>
      <c r="H481" s="50"/>
      <c r="I481" s="16"/>
    </row>
    <row r="482" customFormat="false" ht="27.5" hidden="false" customHeight="false" outlineLevel="0" collapsed="false">
      <c r="A482" s="140" t="s">
        <v>402</v>
      </c>
      <c r="B482" s="55"/>
      <c r="C482" s="55"/>
      <c r="D482" s="55"/>
      <c r="E482" s="55"/>
      <c r="F482" s="55"/>
      <c r="G482" s="16"/>
      <c r="H482" s="69"/>
      <c r="I482" s="16"/>
    </row>
    <row r="483" customFormat="false" ht="13.8" hidden="false" customHeight="false" outlineLevel="0" collapsed="false">
      <c r="A483" s="141" t="s">
        <v>413</v>
      </c>
      <c r="B483" s="47" t="n">
        <v>3586.23</v>
      </c>
      <c r="C483" s="47" t="n">
        <v>0</v>
      </c>
      <c r="D483" s="47" t="n">
        <v>0</v>
      </c>
      <c r="E483" s="47" t="n">
        <v>0</v>
      </c>
      <c r="F483" s="47" t="n">
        <v>0</v>
      </c>
      <c r="G483" s="16" t="n">
        <v>0</v>
      </c>
      <c r="H483" s="69" t="s">
        <v>523</v>
      </c>
      <c r="I483" s="16" t="n">
        <f aca="false">G483-E483</f>
        <v>0</v>
      </c>
    </row>
    <row r="484" customFormat="false" ht="13.8" hidden="false" customHeight="false" outlineLevel="0" collapsed="false">
      <c r="A484" s="141" t="s">
        <v>524</v>
      </c>
      <c r="B484" s="47" t="n">
        <v>83</v>
      </c>
      <c r="C484" s="47" t="n">
        <v>793.6</v>
      </c>
      <c r="D484" s="47" t="n">
        <v>0</v>
      </c>
      <c r="E484" s="47" t="n">
        <v>0</v>
      </c>
      <c r="F484" s="47" t="n">
        <v>229.6</v>
      </c>
      <c r="G484" s="16" t="n">
        <v>0</v>
      </c>
      <c r="H484" s="50" t="s">
        <v>525</v>
      </c>
      <c r="I484" s="16" t="n">
        <f aca="false">G484-E484</f>
        <v>0</v>
      </c>
    </row>
    <row r="485" customFormat="false" ht="13.8" hidden="false" customHeight="false" outlineLevel="0" collapsed="false">
      <c r="A485" s="141" t="s">
        <v>526</v>
      </c>
      <c r="B485" s="47" t="n">
        <v>0</v>
      </c>
      <c r="C485" s="47" t="n">
        <v>0</v>
      </c>
      <c r="D485" s="47" t="n">
        <v>0</v>
      </c>
      <c r="E485" s="47" t="n">
        <v>0</v>
      </c>
      <c r="F485" s="47" t="n">
        <v>0</v>
      </c>
      <c r="G485" s="49" t="n">
        <v>5000</v>
      </c>
      <c r="H485" s="50" t="s">
        <v>527</v>
      </c>
      <c r="I485" s="16" t="n">
        <f aca="false">G485-E485</f>
        <v>5000</v>
      </c>
    </row>
    <row r="486" customFormat="false" ht="13.8" hidden="false" customHeight="false" outlineLevel="0" collapsed="false">
      <c r="A486" s="141" t="s">
        <v>528</v>
      </c>
      <c r="B486" s="47" t="n">
        <v>0</v>
      </c>
      <c r="C486" s="47" t="n">
        <v>0</v>
      </c>
      <c r="D486" s="47" t="n">
        <v>0</v>
      </c>
      <c r="E486" s="47" t="n">
        <v>0</v>
      </c>
      <c r="F486" s="47" t="n">
        <v>194.4</v>
      </c>
      <c r="G486" s="16" t="n">
        <v>0</v>
      </c>
      <c r="H486" s="50" t="s">
        <v>529</v>
      </c>
      <c r="I486" s="16" t="n">
        <f aca="false">G486-E486</f>
        <v>0</v>
      </c>
    </row>
    <row r="487" s="100" customFormat="true" ht="27.5" hidden="false" customHeight="false" outlineLevel="0" collapsed="false">
      <c r="A487" s="142" t="s">
        <v>530</v>
      </c>
      <c r="B487" s="93" t="n">
        <f aca="false">SUM(B483:B486)</f>
        <v>3669.23</v>
      </c>
      <c r="C487" s="93" t="n">
        <f aca="false">SUM(C483:C486)</f>
        <v>793.6</v>
      </c>
      <c r="D487" s="93" t="n">
        <f aca="false">SUM(D483:D486)</f>
        <v>0</v>
      </c>
      <c r="E487" s="93" t="n">
        <f aca="false">SUM(E483:E486)</f>
        <v>0</v>
      </c>
      <c r="F487" s="93" t="n">
        <f aca="false">SUM(F483:F486)</f>
        <v>424</v>
      </c>
      <c r="G487" s="93" t="n">
        <f aca="false">SUM(G483:G486)</f>
        <v>5000</v>
      </c>
      <c r="H487" s="94"/>
      <c r="I487" s="95" t="n">
        <f aca="false">G487-E487</f>
        <v>5000</v>
      </c>
      <c r="ALX487" s="77"/>
      <c r="ALY487" s="78"/>
      <c r="ALZ487" s="79"/>
      <c r="AMA487" s="79"/>
      <c r="AMB487" s="79"/>
      <c r="AMC487" s="79"/>
      <c r="AMD487" s="79"/>
      <c r="AME487" s="79"/>
      <c r="AMF487" s="79"/>
      <c r="AMG487" s="79"/>
      <c r="AMH487" s="79"/>
      <c r="AMI487" s="79"/>
      <c r="AMJ487" s="79"/>
    </row>
    <row r="488" customFormat="false" ht="15" hidden="false" customHeight="false" outlineLevel="0" collapsed="false">
      <c r="A488" s="140"/>
      <c r="B488" s="55"/>
      <c r="C488" s="55"/>
      <c r="D488" s="55"/>
      <c r="E488" s="55"/>
      <c r="F488" s="55"/>
      <c r="G488" s="16"/>
      <c r="H488" s="50"/>
      <c r="I488" s="16"/>
    </row>
    <row r="489" customFormat="false" ht="27.5" hidden="false" customHeight="false" outlineLevel="0" collapsed="false">
      <c r="A489" s="140" t="s">
        <v>531</v>
      </c>
      <c r="B489" s="55"/>
      <c r="C489" s="55"/>
      <c r="D489" s="55"/>
      <c r="E489" s="55"/>
      <c r="F489" s="55"/>
      <c r="G489" s="16"/>
      <c r="H489" s="50"/>
      <c r="I489" s="16"/>
    </row>
    <row r="490" customFormat="false" ht="13.8" hidden="false" customHeight="false" outlineLevel="0" collapsed="false">
      <c r="A490" s="146" t="s">
        <v>532</v>
      </c>
      <c r="B490" s="147" t="n">
        <v>1944.4</v>
      </c>
      <c r="C490" s="147" t="n">
        <v>2737.61</v>
      </c>
      <c r="D490" s="147" t="n">
        <v>0</v>
      </c>
      <c r="E490" s="147" t="n">
        <v>0</v>
      </c>
      <c r="F490" s="147" t="n">
        <v>3465</v>
      </c>
      <c r="G490" s="16" t="n">
        <v>0</v>
      </c>
      <c r="H490" s="45" t="s">
        <v>533</v>
      </c>
      <c r="I490" s="16" t="n">
        <f aca="false">G490-E490</f>
        <v>0</v>
      </c>
    </row>
    <row r="491" s="100" customFormat="true" ht="15" hidden="false" customHeight="false" outlineLevel="0" collapsed="false">
      <c r="A491" s="142" t="s">
        <v>534</v>
      </c>
      <c r="B491" s="93" t="n">
        <f aca="false">SUM(B490)</f>
        <v>1944.4</v>
      </c>
      <c r="C491" s="93" t="n">
        <f aca="false">SUM(C490)</f>
        <v>2737.61</v>
      </c>
      <c r="D491" s="93" t="n">
        <f aca="false">SUM(D490)</f>
        <v>0</v>
      </c>
      <c r="E491" s="93" t="n">
        <f aca="false">SUM(E490)</f>
        <v>0</v>
      </c>
      <c r="F491" s="93" t="n">
        <f aca="false">SUM(F490)</f>
        <v>3465</v>
      </c>
      <c r="G491" s="93" t="n">
        <f aca="false">SUM(G490)</f>
        <v>0</v>
      </c>
      <c r="H491" s="94"/>
      <c r="I491" s="95" t="n">
        <f aca="false">G491-E491</f>
        <v>0</v>
      </c>
      <c r="ALX491" s="77"/>
      <c r="ALY491" s="78"/>
      <c r="ALZ491" s="79"/>
      <c r="AMA491" s="79"/>
      <c r="AMB491" s="79"/>
      <c r="AMC491" s="79"/>
      <c r="AMD491" s="79"/>
      <c r="AME491" s="79"/>
      <c r="AMF491" s="79"/>
      <c r="AMG491" s="79"/>
      <c r="AMH491" s="79"/>
      <c r="AMI491" s="79"/>
      <c r="AMJ491" s="79"/>
    </row>
    <row r="492" customFormat="false" ht="13.8" hidden="false" customHeight="false" outlineLevel="0" collapsed="false">
      <c r="A492" s="141"/>
      <c r="B492" s="47"/>
      <c r="C492" s="47"/>
      <c r="D492" s="47"/>
      <c r="E492" s="47"/>
      <c r="F492" s="47"/>
      <c r="G492" s="16"/>
      <c r="H492" s="50"/>
      <c r="I492" s="16"/>
    </row>
    <row r="493" customFormat="false" ht="15" hidden="false" customHeight="false" outlineLevel="0" collapsed="false">
      <c r="A493" s="140" t="s">
        <v>535</v>
      </c>
      <c r="B493" s="47"/>
      <c r="C493" s="47"/>
      <c r="D493" s="47"/>
      <c r="E493" s="47"/>
      <c r="F493" s="47"/>
      <c r="G493" s="16"/>
      <c r="H493" s="50"/>
      <c r="I493" s="16"/>
    </row>
    <row r="494" customFormat="false" ht="13.8" hidden="false" customHeight="false" outlineLevel="0" collapsed="false">
      <c r="A494" s="141" t="s">
        <v>536</v>
      </c>
      <c r="B494" s="47" t="n">
        <v>36500.94</v>
      </c>
      <c r="C494" s="47" t="n">
        <v>217109</v>
      </c>
      <c r="D494" s="53" t="n">
        <v>77030</v>
      </c>
      <c r="E494" s="47" t="n">
        <v>143350</v>
      </c>
      <c r="F494" s="52" t="n">
        <v>0</v>
      </c>
      <c r="G494" s="53" t="n">
        <v>61600</v>
      </c>
      <c r="H494" s="50" t="s">
        <v>537</v>
      </c>
      <c r="I494" s="16" t="n">
        <f aca="false">G494-E494</f>
        <v>-81750</v>
      </c>
    </row>
    <row r="495" customFormat="false" ht="23.75" hidden="false" customHeight="false" outlineLevel="0" collapsed="false">
      <c r="A495" s="141" t="s">
        <v>538</v>
      </c>
      <c r="B495" s="47" t="n">
        <v>1972.68</v>
      </c>
      <c r="C495" s="47" t="n">
        <v>0</v>
      </c>
      <c r="D495" s="47" t="n">
        <v>0</v>
      </c>
      <c r="E495" s="47" t="n">
        <v>0</v>
      </c>
      <c r="F495" s="47" t="n">
        <v>0</v>
      </c>
      <c r="G495" s="16" t="n">
        <v>0</v>
      </c>
      <c r="H495" s="50" t="s">
        <v>539</v>
      </c>
      <c r="I495" s="16" t="n">
        <f aca="false">G495-E495</f>
        <v>0</v>
      </c>
    </row>
    <row r="496" customFormat="false" ht="23.75" hidden="false" customHeight="false" outlineLevel="0" collapsed="false">
      <c r="A496" s="141" t="s">
        <v>540</v>
      </c>
      <c r="B496" s="47" t="n">
        <v>11836.09</v>
      </c>
      <c r="C496" s="47" t="n">
        <v>0</v>
      </c>
      <c r="D496" s="47" t="n">
        <v>0</v>
      </c>
      <c r="E496" s="47" t="n">
        <v>0</v>
      </c>
      <c r="F496" s="47" t="n">
        <v>0</v>
      </c>
      <c r="G496" s="16" t="n">
        <v>0</v>
      </c>
      <c r="H496" s="50" t="s">
        <v>541</v>
      </c>
      <c r="I496" s="16" t="n">
        <f aca="false">G496-E496</f>
        <v>0</v>
      </c>
    </row>
    <row r="497" s="100" customFormat="true" ht="15" hidden="false" customHeight="false" outlineLevel="0" collapsed="false">
      <c r="A497" s="142" t="s">
        <v>542</v>
      </c>
      <c r="B497" s="93" t="n">
        <f aca="false">SUM(B494:B496)</f>
        <v>50309.71</v>
      </c>
      <c r="C497" s="93" t="n">
        <f aca="false">SUM(C494:C496)</f>
        <v>217109</v>
      </c>
      <c r="D497" s="93" t="n">
        <f aca="false">SUM(D494:D496)</f>
        <v>77030</v>
      </c>
      <c r="E497" s="93" t="n">
        <f aca="false">SUM(E494:E496)</f>
        <v>143350</v>
      </c>
      <c r="F497" s="93" t="n">
        <f aca="false">SUM(F494:F496)</f>
        <v>0</v>
      </c>
      <c r="G497" s="93" t="n">
        <f aca="false">SUM(G494:G496)</f>
        <v>61600</v>
      </c>
      <c r="H497" s="94"/>
      <c r="I497" s="95" t="n">
        <f aca="false">G497-E497</f>
        <v>-81750</v>
      </c>
      <c r="ALX497" s="77"/>
      <c r="ALY497" s="78"/>
      <c r="ALZ497" s="79"/>
      <c r="AMA497" s="79"/>
      <c r="AMB497" s="79"/>
      <c r="AMC497" s="79"/>
      <c r="AMD497" s="79"/>
      <c r="AME497" s="79"/>
      <c r="AMF497" s="79"/>
      <c r="AMG497" s="79"/>
      <c r="AMH497" s="79"/>
      <c r="AMI497" s="79"/>
      <c r="AMJ497" s="79"/>
    </row>
    <row r="498" customFormat="false" ht="13.8" hidden="false" customHeight="false" outlineLevel="0" collapsed="false">
      <c r="A498" s="141"/>
      <c r="B498" s="47"/>
      <c r="C498" s="47"/>
      <c r="D498" s="47"/>
      <c r="E498" s="47"/>
      <c r="F498" s="47"/>
      <c r="G498" s="16"/>
      <c r="H498" s="50"/>
      <c r="I498" s="16"/>
    </row>
    <row r="499" customFormat="false" ht="15" hidden="false" customHeight="false" outlineLevel="0" collapsed="false">
      <c r="A499" s="140" t="s">
        <v>543</v>
      </c>
      <c r="B499" s="47"/>
      <c r="C499" s="47"/>
      <c r="D499" s="47"/>
      <c r="E499" s="47"/>
      <c r="F499" s="47"/>
      <c r="G499" s="16"/>
      <c r="H499" s="50"/>
      <c r="I499" s="16"/>
    </row>
    <row r="500" customFormat="false" ht="23.75" hidden="false" customHeight="false" outlineLevel="0" collapsed="false">
      <c r="A500" s="141" t="s">
        <v>544</v>
      </c>
      <c r="B500" s="47" t="n">
        <v>0</v>
      </c>
      <c r="C500" s="47" t="n">
        <v>0</v>
      </c>
      <c r="D500" s="47" t="n">
        <v>0</v>
      </c>
      <c r="E500" s="47" t="n">
        <v>0</v>
      </c>
      <c r="F500" s="47" t="n">
        <v>0</v>
      </c>
      <c r="G500" s="16" t="n">
        <v>0</v>
      </c>
      <c r="H500" s="50" t="s">
        <v>545</v>
      </c>
      <c r="I500" s="16" t="n">
        <f aca="false">G500-E500</f>
        <v>0</v>
      </c>
    </row>
    <row r="501" customFormat="false" ht="13.8" hidden="false" customHeight="false" outlineLevel="0" collapsed="false">
      <c r="A501" s="141" t="s">
        <v>546</v>
      </c>
      <c r="B501" s="47" t="n">
        <v>0</v>
      </c>
      <c r="C501" s="47" t="n">
        <v>0</v>
      </c>
      <c r="D501" s="47" t="n">
        <v>0</v>
      </c>
      <c r="E501" s="47" t="n">
        <v>0</v>
      </c>
      <c r="F501" s="47" t="n">
        <v>0</v>
      </c>
      <c r="G501" s="16" t="n">
        <v>0</v>
      </c>
      <c r="H501" s="50" t="s">
        <v>547</v>
      </c>
      <c r="I501" s="16" t="n">
        <f aca="false">G501-E501</f>
        <v>0</v>
      </c>
    </row>
    <row r="502" s="100" customFormat="true" ht="27.5" hidden="false" customHeight="false" outlineLevel="0" collapsed="false">
      <c r="A502" s="142" t="s">
        <v>548</v>
      </c>
      <c r="B502" s="93" t="n">
        <f aca="false">SUM(B500:B501)</f>
        <v>0</v>
      </c>
      <c r="C502" s="93" t="n">
        <f aca="false">SUM(C500:C501)</f>
        <v>0</v>
      </c>
      <c r="D502" s="93" t="n">
        <v>0</v>
      </c>
      <c r="E502" s="93" t="n">
        <f aca="false">SUM(E500:E501)</f>
        <v>0</v>
      </c>
      <c r="F502" s="93" t="n">
        <f aca="false">SUM(F500:F501)</f>
        <v>0</v>
      </c>
      <c r="G502" s="93" t="n">
        <f aca="false">SUM(G500:G501)</f>
        <v>0</v>
      </c>
      <c r="H502" s="94"/>
      <c r="I502" s="95" t="n">
        <f aca="false">G502-E502</f>
        <v>0</v>
      </c>
      <c r="ALX502" s="77"/>
      <c r="ALY502" s="78"/>
      <c r="ALZ502" s="79"/>
      <c r="AMA502" s="79"/>
      <c r="AMB502" s="79"/>
      <c r="AMC502" s="79"/>
      <c r="AMD502" s="79"/>
      <c r="AME502" s="79"/>
      <c r="AMF502" s="79"/>
      <c r="AMG502" s="79"/>
      <c r="AMH502" s="79"/>
      <c r="AMI502" s="79"/>
      <c r="AMJ502" s="79"/>
    </row>
    <row r="503" customFormat="false" ht="13.8" hidden="false" customHeight="false" outlineLevel="0" collapsed="false">
      <c r="A503" s="148"/>
      <c r="B503" s="130"/>
      <c r="C503" s="130"/>
      <c r="D503" s="130"/>
      <c r="E503" s="130"/>
      <c r="F503" s="130"/>
      <c r="G503" s="16"/>
      <c r="H503" s="50"/>
      <c r="I503" s="16"/>
    </row>
    <row r="504" s="118" customFormat="true" ht="32.5" hidden="false" customHeight="false" outlineLevel="0" collapsed="false">
      <c r="A504" s="145" t="s">
        <v>458</v>
      </c>
      <c r="B504" s="149" t="n">
        <f aca="false">SUM(B502,B491,B487,B480,B476,B472,B497)</f>
        <v>683116.42</v>
      </c>
      <c r="C504" s="149" t="n">
        <f aca="false">SUM(C502,C491,C487,C480,C476,C472,C497)</f>
        <v>964597.02</v>
      </c>
      <c r="D504" s="149" t="n">
        <f aca="false">SUM(D502,D491,D487,D480,D476,D472,D497)</f>
        <v>737859</v>
      </c>
      <c r="E504" s="149" t="n">
        <f aca="false">SUM(E502,E491,E487,E480,E476,E472,E497)</f>
        <v>804179</v>
      </c>
      <c r="F504" s="149" t="n">
        <f aca="false">SUM(F502,F491,F487,F480,F476,F472,F497)</f>
        <v>662643.18</v>
      </c>
      <c r="G504" s="149" t="n">
        <f aca="false">SUM(G502,G491,G487,G480,G476,G472,G497)</f>
        <v>885700</v>
      </c>
      <c r="H504" s="116"/>
      <c r="I504" s="136" t="n">
        <f aca="false">G504-E504</f>
        <v>81521</v>
      </c>
      <c r="ALX504" s="119"/>
      <c r="ALY504" s="120"/>
      <c r="ALZ504" s="121"/>
      <c r="AMA504" s="121"/>
      <c r="AMB504" s="121"/>
      <c r="AMC504" s="121"/>
      <c r="AMD504" s="121"/>
      <c r="AME504" s="121"/>
      <c r="AMF504" s="121"/>
      <c r="AMG504" s="121"/>
      <c r="AMH504" s="121"/>
      <c r="AMI504" s="121"/>
      <c r="AMJ504" s="121"/>
    </row>
    <row r="505" customFormat="false" ht="22.5" hidden="false" customHeight="true" outlineLevel="0" collapsed="false">
      <c r="A505" s="46"/>
      <c r="B505" s="16"/>
      <c r="C505" s="16"/>
      <c r="D505" s="16"/>
      <c r="E505" s="16"/>
      <c r="F505" s="16"/>
      <c r="G505" s="16"/>
      <c r="H505" s="45"/>
      <c r="I505" s="16"/>
    </row>
    <row r="506" customFormat="false" ht="32.5" hidden="false" customHeight="false" outlineLevel="0" collapsed="false">
      <c r="A506" s="122" t="s">
        <v>549</v>
      </c>
      <c r="B506" s="16"/>
      <c r="C506" s="16"/>
      <c r="D506" s="16"/>
      <c r="E506" s="16"/>
      <c r="F506" s="16"/>
      <c r="G506" s="16"/>
      <c r="H506" s="45"/>
      <c r="I506" s="16"/>
    </row>
    <row r="507" customFormat="false" ht="15" hidden="false" customHeight="false" outlineLevel="0" collapsed="false">
      <c r="A507" s="44" t="s">
        <v>550</v>
      </c>
      <c r="B507" s="47"/>
      <c r="C507" s="47"/>
      <c r="D507" s="47"/>
      <c r="E507" s="47"/>
      <c r="F507" s="52"/>
      <c r="G507" s="16"/>
      <c r="H507" s="50"/>
      <c r="I507" s="16"/>
    </row>
    <row r="508" customFormat="false" ht="17.25" hidden="false" customHeight="true" outlineLevel="0" collapsed="false">
      <c r="A508" s="46" t="s">
        <v>551</v>
      </c>
      <c r="B508" s="130" t="n">
        <v>134085</v>
      </c>
      <c r="C508" s="130" t="n">
        <v>136766</v>
      </c>
      <c r="D508" s="16" t="n">
        <v>139502</v>
      </c>
      <c r="E508" s="130" t="n">
        <v>139502</v>
      </c>
      <c r="F508" s="130" t="n">
        <v>139502</v>
      </c>
      <c r="G508" s="63" t="n">
        <v>142292</v>
      </c>
      <c r="H508" s="50" t="s">
        <v>552</v>
      </c>
      <c r="I508" s="16" t="n">
        <f aca="false">G508-E508</f>
        <v>2790</v>
      </c>
    </row>
    <row r="509" s="118" customFormat="true" ht="15" hidden="false" customHeight="false" outlineLevel="0" collapsed="false">
      <c r="A509" s="150" t="s">
        <v>12</v>
      </c>
      <c r="B509" s="115" t="n">
        <f aca="false">SUM(B507:B508)</f>
        <v>134085</v>
      </c>
      <c r="C509" s="115" t="n">
        <f aca="false">SUM(C507:C508)</f>
        <v>136766</v>
      </c>
      <c r="D509" s="115" t="n">
        <f aca="false">SUM(D507:D508)</f>
        <v>139502</v>
      </c>
      <c r="E509" s="115" t="n">
        <f aca="false">SUM(E507:E508)</f>
        <v>139502</v>
      </c>
      <c r="F509" s="115" t="n">
        <f aca="false">SUM(F507:F508)</f>
        <v>139502</v>
      </c>
      <c r="G509" s="115" t="n">
        <f aca="false">SUM(G507:G508)</f>
        <v>142292</v>
      </c>
      <c r="H509" s="116"/>
      <c r="I509" s="136" t="n">
        <f aca="false">G509-E509</f>
        <v>2790</v>
      </c>
      <c r="ALX509" s="119"/>
      <c r="ALY509" s="120"/>
      <c r="ALZ509" s="121"/>
      <c r="AMA509" s="121"/>
      <c r="AMB509" s="121"/>
      <c r="AMC509" s="121"/>
      <c r="AMD509" s="121"/>
      <c r="AME509" s="121"/>
      <c r="AMF509" s="121"/>
      <c r="AMG509" s="121"/>
      <c r="AMH509" s="121"/>
      <c r="AMI509" s="121"/>
      <c r="AMJ509" s="121"/>
    </row>
    <row r="510" customFormat="false" ht="13.8" hidden="false" customHeight="false" outlineLevel="0" collapsed="false">
      <c r="A510" s="129"/>
      <c r="B510" s="130"/>
      <c r="C510" s="130"/>
      <c r="D510" s="130"/>
      <c r="E510" s="130"/>
      <c r="F510" s="130"/>
      <c r="G510" s="16"/>
      <c r="H510" s="50"/>
      <c r="I510" s="16"/>
    </row>
    <row r="511" customFormat="false" ht="16.5" hidden="false" customHeight="true" outlineLevel="0" collapsed="false">
      <c r="A511" s="122" t="s">
        <v>553</v>
      </c>
      <c r="B511" s="16"/>
      <c r="C511" s="16"/>
      <c r="D511" s="16"/>
      <c r="E511" s="16"/>
      <c r="F511" s="16"/>
      <c r="G511" s="16"/>
      <c r="H511" s="45"/>
      <c r="I511" s="16"/>
    </row>
    <row r="512" customFormat="false" ht="13.8" hidden="false" customHeight="false" outlineLevel="0" collapsed="false">
      <c r="A512" s="46" t="s">
        <v>554</v>
      </c>
      <c r="B512" s="47" t="n">
        <v>134209.23</v>
      </c>
      <c r="C512" s="47" t="n">
        <v>135916</v>
      </c>
      <c r="D512" s="16" t="n">
        <v>139502</v>
      </c>
      <c r="E512" s="47" t="n">
        <v>139502</v>
      </c>
      <c r="F512" s="47" t="n">
        <v>139502</v>
      </c>
      <c r="G512" s="63" t="n">
        <f aca="false">E4</f>
        <v>142292</v>
      </c>
      <c r="H512" s="50" t="s">
        <v>555</v>
      </c>
      <c r="I512" s="16" t="n">
        <f aca="false">G512-E512</f>
        <v>2790</v>
      </c>
    </row>
    <row r="513" s="118" customFormat="true" ht="27.5" hidden="false" customHeight="false" outlineLevel="0" collapsed="false">
      <c r="A513" s="151" t="s">
        <v>556</v>
      </c>
      <c r="B513" s="136" t="n">
        <f aca="false">SUM(B512:B512)</f>
        <v>134209.23</v>
      </c>
      <c r="C513" s="136" t="n">
        <f aca="false">SUM(C512:C512)</f>
        <v>135916</v>
      </c>
      <c r="D513" s="136" t="n">
        <f aca="false">SUM(D512:D512)</f>
        <v>139502</v>
      </c>
      <c r="E513" s="136" t="n">
        <f aca="false">SUM(E512:E512)</f>
        <v>139502</v>
      </c>
      <c r="F513" s="136" t="n">
        <f aca="false">SUM(F512:F512)</f>
        <v>139502</v>
      </c>
      <c r="G513" s="136" t="n">
        <f aca="false">SUM(G512:G512)</f>
        <v>142292</v>
      </c>
      <c r="H513" s="119"/>
      <c r="I513" s="136" t="n">
        <f aca="false">G513-E513</f>
        <v>2790</v>
      </c>
      <c r="ALX513" s="119"/>
      <c r="ALY513" s="120"/>
      <c r="ALZ513" s="121"/>
      <c r="AMA513" s="121"/>
      <c r="AMB513" s="121"/>
      <c r="AMC513" s="121"/>
      <c r="AMD513" s="121"/>
      <c r="AME513" s="121"/>
      <c r="AMF513" s="121"/>
      <c r="AMG513" s="121"/>
      <c r="AMH513" s="121"/>
      <c r="AMI513" s="121"/>
      <c r="AMJ513" s="121"/>
    </row>
    <row r="514" customFormat="false" ht="45" hidden="false" customHeight="true" outlineLevel="0" collapsed="false"/>
    <row r="515" customFormat="false" ht="17.35" hidden="false" customHeight="false" outlineLevel="0" collapsed="false">
      <c r="A515" s="27" t="s">
        <v>557</v>
      </c>
      <c r="B515" s="0"/>
      <c r="C515" s="152" t="s">
        <v>558</v>
      </c>
      <c r="D515" s="152" t="s">
        <v>559</v>
      </c>
      <c r="E515" s="152" t="s">
        <v>560</v>
      </c>
    </row>
    <row r="516" customFormat="false" ht="13.8" hidden="false" customHeight="false" outlineLevel="0" collapsed="false">
      <c r="A516" s="11" t="s">
        <v>561</v>
      </c>
      <c r="B516" s="0"/>
      <c r="C516" s="13" t="n">
        <f aca="false">C344</f>
        <v>158460.32</v>
      </c>
      <c r="D516" s="13" t="n">
        <f aca="false">D344</f>
        <v>155142</v>
      </c>
      <c r="E516" s="13" t="n">
        <f aca="false">G344</f>
        <v>161749</v>
      </c>
    </row>
    <row r="517" customFormat="false" ht="13.8" hidden="false" customHeight="false" outlineLevel="0" collapsed="false">
      <c r="A517" s="11" t="s">
        <v>562</v>
      </c>
      <c r="B517" s="0"/>
      <c r="C517" s="13" t="n">
        <f aca="false">C470</f>
        <v>614061.9</v>
      </c>
      <c r="D517" s="13" t="n">
        <f aca="false">D470</f>
        <v>631429</v>
      </c>
      <c r="E517" s="13" t="n">
        <f aca="false">G470</f>
        <v>790000</v>
      </c>
    </row>
    <row r="518" customFormat="false" ht="13.8" hidden="false" customHeight="false" outlineLevel="0" collapsed="false">
      <c r="A518" s="11" t="s">
        <v>563</v>
      </c>
      <c r="B518" s="0"/>
      <c r="C518" s="13" t="n">
        <f aca="false">C512</f>
        <v>135916</v>
      </c>
      <c r="D518" s="13" t="n">
        <f aca="false">D512</f>
        <v>139502</v>
      </c>
      <c r="E518" s="13" t="n">
        <f aca="false">G512</f>
        <v>142292</v>
      </c>
    </row>
    <row r="519" customFormat="false" ht="13.8" hidden="false" customHeight="false" outlineLevel="0" collapsed="false">
      <c r="A519" s="28" t="s">
        <v>353</v>
      </c>
      <c r="B519" s="0"/>
      <c r="C519" s="153" t="n">
        <f aca="false">C516+C517+C518</f>
        <v>908438.22</v>
      </c>
      <c r="D519" s="153" t="n">
        <f aca="false">D516+D517+D518</f>
        <v>926073</v>
      </c>
      <c r="E519" s="13" t="n">
        <f aca="false">E516+E517+E518</f>
        <v>1094041</v>
      </c>
    </row>
    <row r="520" customFormat="false" ht="13.8" hidden="false" customHeight="false" outlineLevel="0" collapsed="false">
      <c r="A520" s="11" t="s">
        <v>564</v>
      </c>
      <c r="B520" s="0"/>
      <c r="C520" s="16"/>
      <c r="D520" s="4" t="n">
        <v>1.0004</v>
      </c>
      <c r="E520" s="0"/>
    </row>
    <row r="521" customFormat="false" ht="13.8" hidden="false" customHeight="false" outlineLevel="0" collapsed="false">
      <c r="A521" s="11" t="s">
        <v>565</v>
      </c>
      <c r="B521" s="0"/>
      <c r="C521" s="16"/>
      <c r="D521" s="4" t="n">
        <v>1.0156</v>
      </c>
      <c r="E521" s="0"/>
    </row>
    <row r="522" customFormat="false" ht="13.8" hidden="false" customHeight="false" outlineLevel="0" collapsed="false">
      <c r="A522" s="11" t="s">
        <v>566</v>
      </c>
      <c r="B522" s="0"/>
      <c r="C522" s="16"/>
      <c r="D522" s="13" t="n">
        <f aca="false">D519*D520*D521</f>
        <v>940895.94669552</v>
      </c>
      <c r="E522" s="0"/>
    </row>
    <row r="523" customFormat="false" ht="13.8" hidden="false" customHeight="false" outlineLevel="0" collapsed="false">
      <c r="A523" s="11" t="s">
        <v>567</v>
      </c>
      <c r="B523" s="0"/>
      <c r="C523" s="4"/>
      <c r="D523" s="13" t="n">
        <f aca="false">C524-C519</f>
        <v>12333.78</v>
      </c>
      <c r="E523" s="0"/>
    </row>
    <row r="524" customFormat="false" ht="13.8" hidden="false" customHeight="false" outlineLevel="0" collapsed="false">
      <c r="A524" s="28" t="s">
        <v>568</v>
      </c>
      <c r="B524" s="0"/>
      <c r="C524" s="153" t="n">
        <v>920772</v>
      </c>
      <c r="D524" s="153" t="n">
        <f aca="false">D522+D523</f>
        <v>953229.72669552</v>
      </c>
      <c r="E524" s="0"/>
    </row>
  </sheetData>
  <conditionalFormatting sqref="I3:I6">
    <cfRule type="cellIs" priority="2" operator="greaterThan" aboveAverage="0" equalAverage="0" bottom="0" percent="0" rank="0" text="" dxfId="0">
      <formula>1.6%</formula>
    </cfRule>
  </conditionalFormatting>
  <conditionalFormatting sqref="I3:I5">
    <cfRule type="cellIs" priority="3" operator="greaterThan" aboveAverage="0" equalAverage="0" bottom="0" percent="0" rank="0" text="" dxfId="0">
      <formula>1.6%</formula>
    </cfRule>
  </conditionalFormatting>
  <conditionalFormatting sqref="I2:I5">
    <cfRule type="cellIs" priority="4" operator="greaterThan" aboveAverage="0" equalAverage="0" bottom="0" percent="0" rank="0" text="" dxfId="0">
      <formula>1.6%</formula>
    </cfRule>
  </conditionalFormatting>
  <conditionalFormatting sqref="I2:I5">
    <cfRule type="cellIs" priority="5" operator="greaterThan" aboveAverage="0" equalAverage="0" bottom="0" percent="0" rank="0" text="" dxfId="0">
      <formula>1.6%</formula>
    </cfRule>
  </conditionalFormatting>
  <printOptions headings="false" gridLines="false" gridLinesSet="true" horizontalCentered="false" verticalCentered="false"/>
  <pageMargins left="0.4" right="0.4" top="0.5125" bottom="0.3" header="0.3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Roman,Regular"&amp;D at &amp;T&amp;C&amp;"Times New Roman,Regular"Town of Caroga Tentative Budget 2021&amp;R&amp;"Times New Roman,Regular"Page &amp;P</oddHeader>
    <oddFooter/>
  </headerFooter>
  <rowBreaks count="1" manualBreakCount="1">
    <brk id="51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1664</TotalTime>
  <Application>LibreOffice/5.4.6.2$Windows_x86 LibreOffice_project/4014ce260a04f1026ba855d3b8d91541c224eab8</Application>
  <Company>too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2014-09-29T17:04:54Z</dcterms:created>
  <dc:creator>town of oppenheim</dc:creator>
  <dc:description/>
  <dc:language>en-US</dc:language>
  <cp:lastModifiedBy>James Long</cp:lastModifiedBy>
  <cp:lastPrinted>2020-10-21T18:15:08Z</cp:lastPrinted>
  <dcterms:modified xsi:type="dcterms:W3CDTF">2020-11-18T18:51:00Z</dcterms:modified>
  <cp:revision>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too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