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9b917f80f6426bb/Desktop/"/>
    </mc:Choice>
  </mc:AlternateContent>
  <xr:revisionPtr revIDLastSave="0" documentId="8_{1E984801-AD34-4291-964E-D0D0003401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2  Proposed Budget" sheetId="1" r:id="rId1"/>
    <sheet name="Summary Sheet" sheetId="2" r:id="rId2"/>
  </sheets>
  <definedNames>
    <definedName name="_xlnm.Print_Titles" localSheetId="0">'2022  Proposed Budget'!$1:$1</definedName>
  </definedNames>
  <calcPr calcId="191029"/>
</workbook>
</file>

<file path=xl/calcChain.xml><?xml version="1.0" encoding="utf-8"?>
<calcChain xmlns="http://schemas.openxmlformats.org/spreadsheetml/2006/main">
  <c r="H8" i="2" l="1"/>
  <c r="H9" i="2"/>
  <c r="H10" i="2"/>
  <c r="D301" i="1"/>
  <c r="D8" i="2" l="1"/>
  <c r="H389" i="1"/>
  <c r="D9" i="2"/>
  <c r="H416" i="1"/>
  <c r="G416" i="1"/>
  <c r="F416" i="1"/>
  <c r="E416" i="1"/>
  <c r="D416" i="1"/>
  <c r="C416" i="1"/>
  <c r="H225" i="1"/>
  <c r="G225" i="1"/>
  <c r="F225" i="1"/>
  <c r="E225" i="1"/>
  <c r="G389" i="1"/>
  <c r="F389" i="1"/>
  <c r="E389" i="1"/>
  <c r="D389" i="1"/>
  <c r="C389" i="1"/>
  <c r="H374" i="1"/>
  <c r="D374" i="1"/>
  <c r="C374" i="1"/>
  <c r="E374" i="1"/>
  <c r="F374" i="1"/>
  <c r="G374" i="1"/>
  <c r="G278" i="1"/>
  <c r="D519" i="1"/>
  <c r="D513" i="1"/>
  <c r="D506" i="1"/>
  <c r="C506" i="1"/>
  <c r="D501" i="1"/>
  <c r="D495" i="1"/>
  <c r="D491" i="1"/>
  <c r="D484" i="1"/>
  <c r="D480" i="1"/>
  <c r="D476" i="1"/>
  <c r="D464" i="1"/>
  <c r="D460" i="1"/>
  <c r="D453" i="1"/>
  <c r="D439" i="1"/>
  <c r="D435" i="1"/>
  <c r="D429" i="1"/>
  <c r="D405" i="1"/>
  <c r="D397" i="1"/>
  <c r="D378" i="1"/>
  <c r="D367" i="1"/>
  <c r="D358" i="1"/>
  <c r="D346" i="1"/>
  <c r="D341" i="1"/>
  <c r="D331" i="1"/>
  <c r="D324" i="1"/>
  <c r="D317" i="1"/>
  <c r="D319" i="1" s="1"/>
  <c r="D300" i="1"/>
  <c r="D294" i="1"/>
  <c r="D287" i="1"/>
  <c r="D280" i="1"/>
  <c r="D279" i="1"/>
  <c r="D278" i="1"/>
  <c r="D266" i="1"/>
  <c r="D259" i="1"/>
  <c r="D250" i="1"/>
  <c r="D246" i="1"/>
  <c r="D241" i="1"/>
  <c r="D225" i="1"/>
  <c r="D214" i="1"/>
  <c r="D205" i="1"/>
  <c r="D200" i="1"/>
  <c r="D197" i="1"/>
  <c r="D186" i="1"/>
  <c r="D182" i="1"/>
  <c r="D176" i="1"/>
  <c r="D155" i="1"/>
  <c r="D147" i="1"/>
  <c r="D140" i="1"/>
  <c r="D131" i="1"/>
  <c r="D124" i="1"/>
  <c r="D120" i="1"/>
  <c r="D116" i="1"/>
  <c r="D110" i="1"/>
  <c r="D98" i="1"/>
  <c r="D88" i="1"/>
  <c r="D83" i="1"/>
  <c r="D79" i="1"/>
  <c r="D68" i="1"/>
  <c r="D64" i="1"/>
  <c r="D54" i="1"/>
  <c r="D50" i="1"/>
  <c r="D42" i="1"/>
  <c r="D33" i="1"/>
  <c r="D28" i="1"/>
  <c r="D23" i="1"/>
  <c r="D15" i="1"/>
  <c r="D8" i="1"/>
  <c r="F291" i="1"/>
  <c r="D237" i="1"/>
  <c r="D233" i="1"/>
  <c r="H214" i="1"/>
  <c r="G214" i="1"/>
  <c r="F214" i="1"/>
  <c r="E214" i="1"/>
  <c r="D164" i="1"/>
  <c r="D159" i="1"/>
  <c r="E83" i="1"/>
  <c r="C176" i="1"/>
  <c r="D441" i="1" l="1"/>
  <c r="D466" i="1" s="1"/>
  <c r="D508" i="1"/>
  <c r="D418" i="1"/>
  <c r="D207" i="1"/>
  <c r="D252" i="1"/>
  <c r="D188" i="1"/>
  <c r="D166" i="1"/>
  <c r="D100" i="1"/>
  <c r="H79" i="1"/>
  <c r="G79" i="1"/>
  <c r="F79" i="1"/>
  <c r="E79" i="1"/>
  <c r="C79" i="1"/>
  <c r="D333" i="1" l="1"/>
  <c r="G291" i="1"/>
  <c r="E291" i="1"/>
  <c r="F23" i="1"/>
  <c r="F59" i="1"/>
  <c r="E59" i="1"/>
  <c r="E159" i="1"/>
  <c r="H476" i="1" l="1"/>
  <c r="H279" i="1" l="1"/>
  <c r="E501" i="1" l="1"/>
  <c r="C476" i="1"/>
  <c r="H59" i="1" l="1"/>
  <c r="C214" i="1" l="1"/>
  <c r="H300" i="1" l="1"/>
  <c r="H439" i="1"/>
  <c r="H291" i="1" l="1"/>
  <c r="G317" i="1"/>
  <c r="H464" i="1"/>
  <c r="G464" i="1"/>
  <c r="F464" i="1"/>
  <c r="E68" i="1"/>
  <c r="H519" i="1" l="1"/>
  <c r="G519" i="1"/>
  <c r="H513" i="1"/>
  <c r="H506" i="1"/>
  <c r="H495" i="1"/>
  <c r="G495" i="1"/>
  <c r="F495" i="1"/>
  <c r="E495" i="1"/>
  <c r="C495" i="1"/>
  <c r="H501" i="1"/>
  <c r="H491" i="1"/>
  <c r="H484" i="1"/>
  <c r="H480" i="1"/>
  <c r="H460" i="1"/>
  <c r="H453" i="1"/>
  <c r="H435" i="1"/>
  <c r="H429" i="1"/>
  <c r="E491" i="1"/>
  <c r="H405" i="1"/>
  <c r="H397" i="1"/>
  <c r="H378" i="1"/>
  <c r="H367" i="1"/>
  <c r="H358" i="1"/>
  <c r="H346" i="1"/>
  <c r="H341" i="1"/>
  <c r="H331" i="1"/>
  <c r="H324" i="1"/>
  <c r="H317" i="1"/>
  <c r="H319" i="1" s="1"/>
  <c r="H294" i="1"/>
  <c r="H287" i="1"/>
  <c r="H280" i="1"/>
  <c r="E279" i="1"/>
  <c r="H278" i="1"/>
  <c r="E278" i="1"/>
  <c r="F278" i="1"/>
  <c r="H266" i="1"/>
  <c r="H259" i="1"/>
  <c r="H250" i="1"/>
  <c r="H246" i="1"/>
  <c r="H241" i="1"/>
  <c r="H237" i="1"/>
  <c r="H233" i="1"/>
  <c r="H205" i="1"/>
  <c r="H200" i="1"/>
  <c r="H197" i="1"/>
  <c r="H186" i="1"/>
  <c r="H182" i="1"/>
  <c r="H176" i="1"/>
  <c r="H164" i="1"/>
  <c r="H159" i="1"/>
  <c r="H155" i="1"/>
  <c r="H147" i="1"/>
  <c r="H140" i="1"/>
  <c r="H135" i="1"/>
  <c r="H131" i="1"/>
  <c r="H124" i="1"/>
  <c r="H120" i="1"/>
  <c r="H116" i="1"/>
  <c r="H110" i="1"/>
  <c r="H106" i="1"/>
  <c r="H98" i="1"/>
  <c r="H88" i="1"/>
  <c r="H83" i="1"/>
  <c r="H68" i="1"/>
  <c r="H64" i="1"/>
  <c r="H54" i="1"/>
  <c r="H50" i="1"/>
  <c r="H42" i="1"/>
  <c r="H33" i="1"/>
  <c r="H28" i="1"/>
  <c r="H23" i="1"/>
  <c r="H15" i="1"/>
  <c r="H8" i="1"/>
  <c r="H188" i="1" l="1"/>
  <c r="H418" i="1"/>
  <c r="H301" i="1"/>
  <c r="H508" i="1"/>
  <c r="H441" i="1"/>
  <c r="H466" i="1" s="1"/>
  <c r="H207" i="1"/>
  <c r="H166" i="1"/>
  <c r="H252" i="1"/>
  <c r="H100" i="1"/>
  <c r="F176" i="1"/>
  <c r="H333" i="1" l="1"/>
  <c r="G279" i="1"/>
  <c r="F279" i="1"/>
  <c r="C279" i="1"/>
  <c r="C278" i="1"/>
  <c r="F131" i="1" l="1"/>
  <c r="E131" i="1"/>
  <c r="C131" i="1"/>
  <c r="G319" i="1" l="1"/>
  <c r="E346" i="1" l="1"/>
  <c r="G131" i="1" l="1"/>
  <c r="E241" i="1" l="1"/>
  <c r="E519" i="1" l="1"/>
  <c r="E513" i="1"/>
  <c r="E484" i="1"/>
  <c r="E480" i="1"/>
  <c r="E476" i="1"/>
  <c r="E464" i="1"/>
  <c r="E460" i="1"/>
  <c r="E453" i="1"/>
  <c r="E439" i="1"/>
  <c r="E435" i="1"/>
  <c r="E429" i="1"/>
  <c r="E405" i="1"/>
  <c r="E397" i="1"/>
  <c r="E367" i="1"/>
  <c r="E358" i="1"/>
  <c r="E341" i="1"/>
  <c r="E331" i="1"/>
  <c r="E317" i="1"/>
  <c r="E319" i="1" s="1"/>
  <c r="E300" i="1"/>
  <c r="E287" i="1"/>
  <c r="E280" i="1"/>
  <c r="E266" i="1"/>
  <c r="E259" i="1"/>
  <c r="E250" i="1"/>
  <c r="E246" i="1"/>
  <c r="E233" i="1"/>
  <c r="E205" i="1"/>
  <c r="E197" i="1"/>
  <c r="E186" i="1"/>
  <c r="E182" i="1"/>
  <c r="E176" i="1"/>
  <c r="E164" i="1"/>
  <c r="E155" i="1"/>
  <c r="E147" i="1"/>
  <c r="E140" i="1"/>
  <c r="E120" i="1"/>
  <c r="E116" i="1"/>
  <c r="E110" i="1"/>
  <c r="E98" i="1"/>
  <c r="E188" i="1" l="1"/>
  <c r="E301" i="1"/>
  <c r="E418" i="1"/>
  <c r="E166" i="1"/>
  <c r="E441" i="1"/>
  <c r="E466" i="1" s="1"/>
  <c r="E252" i="1"/>
  <c r="E207" i="1"/>
  <c r="E508" i="1"/>
  <c r="E88" i="1"/>
  <c r="E64" i="1"/>
  <c r="E54" i="1"/>
  <c r="E50" i="1"/>
  <c r="E42" i="1"/>
  <c r="E33" i="1"/>
  <c r="E28" i="1"/>
  <c r="E23" i="1"/>
  <c r="E15" i="1"/>
  <c r="E8" i="1"/>
  <c r="E100" i="1" l="1"/>
  <c r="E333" i="1" s="1"/>
  <c r="C197" i="1"/>
  <c r="F197" i="1"/>
  <c r="G197" i="1"/>
  <c r="C88" i="1"/>
  <c r="F88" i="1"/>
  <c r="G88" i="1"/>
  <c r="G513" i="1" l="1"/>
  <c r="G287" i="1"/>
  <c r="F287" i="1"/>
  <c r="C287" i="1"/>
  <c r="C464" i="1" l="1"/>
  <c r="G491" i="1"/>
  <c r="F491" i="1"/>
  <c r="C491" i="1"/>
  <c r="G439" i="1" l="1"/>
  <c r="F439" i="1"/>
  <c r="C439" i="1"/>
  <c r="G429" i="1"/>
  <c r="F429" i="1"/>
  <c r="C429" i="1"/>
  <c r="G501" i="1"/>
  <c r="F501" i="1"/>
  <c r="C501" i="1"/>
  <c r="G367" i="1"/>
  <c r="F367" i="1"/>
  <c r="C367" i="1"/>
  <c r="G324" i="1"/>
  <c r="F324" i="1"/>
  <c r="C324" i="1"/>
  <c r="G331" i="1"/>
  <c r="F331" i="1"/>
  <c r="C331" i="1"/>
  <c r="G397" i="1"/>
  <c r="F397" i="1"/>
  <c r="C397" i="1"/>
  <c r="G358" i="1"/>
  <c r="F358" i="1"/>
  <c r="C358" i="1"/>
  <c r="G346" i="1"/>
  <c r="F346" i="1"/>
  <c r="C346" i="1"/>
  <c r="F233" i="1" l="1"/>
  <c r="F317" i="1"/>
  <c r="C317" i="1"/>
  <c r="G266" i="1"/>
  <c r="F266" i="1"/>
  <c r="C266" i="1"/>
  <c r="G300" i="1"/>
  <c r="F300" i="1"/>
  <c r="C300" i="1"/>
  <c r="G280" i="1"/>
  <c r="F280" i="1"/>
  <c r="C280" i="1"/>
  <c r="G259" i="1"/>
  <c r="F259" i="1"/>
  <c r="C259" i="1"/>
  <c r="G250" i="1"/>
  <c r="F250" i="1"/>
  <c r="C250" i="1"/>
  <c r="G241" i="1"/>
  <c r="F241" i="1"/>
  <c r="C241" i="1"/>
  <c r="G237" i="1"/>
  <c r="F237" i="1"/>
  <c r="C237" i="1"/>
  <c r="G233" i="1"/>
  <c r="C233" i="1"/>
  <c r="C225" i="1"/>
  <c r="G182" i="1"/>
  <c r="F182" i="1"/>
  <c r="C182" i="1"/>
  <c r="G164" i="1"/>
  <c r="F164" i="1"/>
  <c r="C164" i="1"/>
  <c r="G159" i="1"/>
  <c r="F159" i="1"/>
  <c r="C159" i="1"/>
  <c r="F147" i="1"/>
  <c r="F155" i="1"/>
  <c r="G155" i="1"/>
  <c r="C155" i="1"/>
  <c r="G147" i="1"/>
  <c r="C147" i="1"/>
  <c r="G135" i="1"/>
  <c r="F135" i="1"/>
  <c r="C135" i="1"/>
  <c r="G176" i="1"/>
  <c r="C186" i="1"/>
  <c r="F186" i="1"/>
  <c r="G186" i="1"/>
  <c r="G110" i="1"/>
  <c r="F110" i="1"/>
  <c r="C110" i="1"/>
  <c r="G106" i="1"/>
  <c r="F106" i="1"/>
  <c r="C106" i="1"/>
  <c r="G42" i="1"/>
  <c r="F42" i="1"/>
  <c r="C42" i="1"/>
  <c r="G98" i="1"/>
  <c r="F98" i="1"/>
  <c r="C98" i="1"/>
  <c r="G64" i="1"/>
  <c r="F64" i="1"/>
  <c r="C64" i="1"/>
  <c r="G59" i="1"/>
  <c r="G8" i="1"/>
  <c r="F8" i="1"/>
  <c r="C8" i="1"/>
  <c r="F188" i="1" l="1"/>
  <c r="G188" i="1"/>
  <c r="C188" i="1"/>
  <c r="F246" i="1"/>
  <c r="F252" i="1" s="1"/>
  <c r="G246" i="1"/>
  <c r="G252" i="1" s="1"/>
  <c r="C246" i="1"/>
  <c r="C252" i="1" s="1"/>
  <c r="G68" i="1" l="1"/>
  <c r="C12" i="2"/>
  <c r="D12" i="2"/>
  <c r="G12" i="2" l="1"/>
  <c r="B12" i="2"/>
  <c r="E12" i="2" l="1"/>
  <c r="H12" i="2"/>
  <c r="F519" i="1"/>
  <c r="C519" i="1"/>
  <c r="F513" i="1"/>
  <c r="C513" i="1"/>
  <c r="G506" i="1"/>
  <c r="F506" i="1"/>
  <c r="G484" i="1"/>
  <c r="F484" i="1"/>
  <c r="C484" i="1"/>
  <c r="G480" i="1"/>
  <c r="F480" i="1"/>
  <c r="C480" i="1"/>
  <c r="G476" i="1"/>
  <c r="F476" i="1"/>
  <c r="G460" i="1"/>
  <c r="F460" i="1"/>
  <c r="C460" i="1"/>
  <c r="G453" i="1"/>
  <c r="F453" i="1"/>
  <c r="C453" i="1"/>
  <c r="G435" i="1"/>
  <c r="G441" i="1" s="1"/>
  <c r="F435" i="1"/>
  <c r="F441" i="1" s="1"/>
  <c r="C435" i="1"/>
  <c r="C441" i="1" s="1"/>
  <c r="G140" i="1"/>
  <c r="F140" i="1"/>
  <c r="C140" i="1"/>
  <c r="G378" i="1"/>
  <c r="F378" i="1"/>
  <c r="C378" i="1"/>
  <c r="G405" i="1"/>
  <c r="F405" i="1"/>
  <c r="C405" i="1"/>
  <c r="G341" i="1"/>
  <c r="F341" i="1"/>
  <c r="C341" i="1"/>
  <c r="F319" i="1"/>
  <c r="C319" i="1"/>
  <c r="G294" i="1"/>
  <c r="G301" i="1" s="1"/>
  <c r="F294" i="1"/>
  <c r="F301" i="1" s="1"/>
  <c r="C294" i="1"/>
  <c r="C301" i="1" s="1"/>
  <c r="G205" i="1"/>
  <c r="F205" i="1"/>
  <c r="C205" i="1"/>
  <c r="G200" i="1"/>
  <c r="C200" i="1"/>
  <c r="G124" i="1"/>
  <c r="F124" i="1"/>
  <c r="C124" i="1"/>
  <c r="G120" i="1"/>
  <c r="F120" i="1"/>
  <c r="C120" i="1"/>
  <c r="G116" i="1"/>
  <c r="F116" i="1"/>
  <c r="C116" i="1"/>
  <c r="G83" i="1"/>
  <c r="F83" i="1"/>
  <c r="C83" i="1"/>
  <c r="F68" i="1"/>
  <c r="C68" i="1"/>
  <c r="C59" i="1"/>
  <c r="G54" i="1"/>
  <c r="F54" i="1"/>
  <c r="C54" i="1"/>
  <c r="G50" i="1"/>
  <c r="F50" i="1"/>
  <c r="C50" i="1"/>
  <c r="G33" i="1"/>
  <c r="F33" i="1"/>
  <c r="C33" i="1"/>
  <c r="G28" i="1"/>
  <c r="F28" i="1"/>
  <c r="C28" i="1"/>
  <c r="G23" i="1"/>
  <c r="C23" i="1"/>
  <c r="G15" i="1"/>
  <c r="F15" i="1"/>
  <c r="C15" i="1"/>
  <c r="F100" i="1" l="1"/>
  <c r="C508" i="1"/>
  <c r="G418" i="1"/>
  <c r="G466" i="1"/>
  <c r="G100" i="1"/>
  <c r="F418" i="1"/>
  <c r="F466" i="1"/>
  <c r="G508" i="1"/>
  <c r="C466" i="1"/>
  <c r="F508" i="1"/>
  <c r="C418" i="1"/>
  <c r="C207" i="1"/>
  <c r="G207" i="1"/>
  <c r="C100" i="1"/>
  <c r="F207" i="1"/>
  <c r="G166" i="1"/>
  <c r="C166" i="1"/>
  <c r="F166" i="1"/>
  <c r="F333" i="1" l="1"/>
  <c r="G333" i="1"/>
  <c r="C333" i="1"/>
</calcChain>
</file>

<file path=xl/sharedStrings.xml><?xml version="1.0" encoding="utf-8"?>
<sst xmlns="http://schemas.openxmlformats.org/spreadsheetml/2006/main" count="672" uniqueCount="555">
  <si>
    <t xml:space="preserve">
</t>
  </si>
  <si>
    <t>A1010.1</t>
  </si>
  <si>
    <t>Equipment</t>
  </si>
  <si>
    <t>A1010.4</t>
  </si>
  <si>
    <t>A1110.1</t>
  </si>
  <si>
    <t>A1110.2</t>
  </si>
  <si>
    <t>A1110.4</t>
  </si>
  <si>
    <t>A1220.1</t>
  </si>
  <si>
    <t>A1220.2</t>
  </si>
  <si>
    <t>Software Support</t>
  </si>
  <si>
    <t>A1220.21</t>
  </si>
  <si>
    <t>A1220.4</t>
  </si>
  <si>
    <t>Bookkeeper to Sup</t>
  </si>
  <si>
    <t>A1320.1</t>
  </si>
  <si>
    <t>A1320.4</t>
  </si>
  <si>
    <t>A1340.1</t>
  </si>
  <si>
    <t>A1340.4</t>
  </si>
  <si>
    <t>A1355.1</t>
  </si>
  <si>
    <t>A1355.2</t>
  </si>
  <si>
    <t>A1355.4</t>
  </si>
  <si>
    <t>A1410.1</t>
  </si>
  <si>
    <t>A1410.11</t>
  </si>
  <si>
    <t>A1410.2</t>
  </si>
  <si>
    <t>A1410.4</t>
  </si>
  <si>
    <t>A1420.4</t>
  </si>
  <si>
    <t>A1430.1</t>
  </si>
  <si>
    <t>A1450.4</t>
  </si>
  <si>
    <t>A1620.1</t>
  </si>
  <si>
    <t>A1620.2</t>
  </si>
  <si>
    <t>A1620.4</t>
  </si>
  <si>
    <t>A1660.4</t>
  </si>
  <si>
    <t>A1670.4</t>
  </si>
  <si>
    <t>A1910.4</t>
  </si>
  <si>
    <t>A1920.4</t>
  </si>
  <si>
    <t>Judgements &amp; Claims</t>
  </si>
  <si>
    <t>A1930.4</t>
  </si>
  <si>
    <t>Purchase of land</t>
  </si>
  <si>
    <t>A1940.4</t>
  </si>
  <si>
    <t>Taxes &amp; Assessments on Prop</t>
  </si>
  <si>
    <t>A1950.4</t>
  </si>
  <si>
    <t>Contingency Acct</t>
  </si>
  <si>
    <t>A1990.4</t>
  </si>
  <si>
    <t>A3510.1</t>
  </si>
  <si>
    <t>A3510.2</t>
  </si>
  <si>
    <t>A3510.4</t>
  </si>
  <si>
    <t>A3520.4</t>
  </si>
  <si>
    <t>A3610.4</t>
  </si>
  <si>
    <t>A5010.1</t>
  </si>
  <si>
    <t>A5010.11</t>
  </si>
  <si>
    <t>A5010.2</t>
  </si>
  <si>
    <t>A5010.4</t>
  </si>
  <si>
    <t>Street Lighting</t>
  </si>
  <si>
    <t>A5182.4</t>
  </si>
  <si>
    <t>Publicity</t>
  </si>
  <si>
    <t>A6410.4</t>
  </si>
  <si>
    <t>A6510.4</t>
  </si>
  <si>
    <t>A6772.4</t>
  </si>
  <si>
    <t>A7510.1</t>
  </si>
  <si>
    <t>A7510.4</t>
  </si>
  <si>
    <t>A8160.4</t>
  </si>
  <si>
    <t>A8810.4</t>
  </si>
  <si>
    <t>State Retirement</t>
  </si>
  <si>
    <t>A9010.8</t>
  </si>
  <si>
    <t>Social Security/Medcr</t>
  </si>
  <si>
    <t>A9030.8</t>
  </si>
  <si>
    <t>Worker's Compensation</t>
  </si>
  <si>
    <t>A9040.8</t>
  </si>
  <si>
    <t>Unemployment Insur</t>
  </si>
  <si>
    <t>A9050.8</t>
  </si>
  <si>
    <t>Disability Ins</t>
  </si>
  <si>
    <t>A9055.8</t>
  </si>
  <si>
    <t>Health Insurance</t>
  </si>
  <si>
    <t>A9060.8</t>
  </si>
  <si>
    <t>Total  Appropriations</t>
  </si>
  <si>
    <t/>
  </si>
  <si>
    <t>A1090</t>
  </si>
  <si>
    <t>Sales Tax</t>
  </si>
  <si>
    <t>A1120</t>
  </si>
  <si>
    <t>A1255</t>
  </si>
  <si>
    <t>Garbage Disposal Fees</t>
  </si>
  <si>
    <t>A2130</t>
  </si>
  <si>
    <t>Interest &amp; Earnings</t>
  </si>
  <si>
    <t>A2401</t>
  </si>
  <si>
    <t>Rental of Real Property</t>
  </si>
  <si>
    <t>A2410</t>
  </si>
  <si>
    <t>Dog Licenses &amp; Permits</t>
  </si>
  <si>
    <t>A2544</t>
  </si>
  <si>
    <t>Fines, Forfeits of bail</t>
  </si>
  <si>
    <t>A2610</t>
  </si>
  <si>
    <t>A2652</t>
  </si>
  <si>
    <t>Sales of Equipment</t>
  </si>
  <si>
    <t>A2665</t>
  </si>
  <si>
    <t>Insurance Recoveries</t>
  </si>
  <si>
    <t>A2680</t>
  </si>
  <si>
    <t>Refunds from Prior Years</t>
  </si>
  <si>
    <t>A2701</t>
  </si>
  <si>
    <t>Unclassified Revenues</t>
  </si>
  <si>
    <t>A2770</t>
  </si>
  <si>
    <t>State per Capita aid</t>
  </si>
  <si>
    <t>A3001</t>
  </si>
  <si>
    <t>A3005</t>
  </si>
  <si>
    <t>A3040</t>
  </si>
  <si>
    <t>Justice Grant</t>
  </si>
  <si>
    <t>Worker's Comp (county)</t>
  </si>
  <si>
    <t>Miscellaneous</t>
  </si>
  <si>
    <t>Appropriations - Highway Townwide (DA)</t>
  </si>
  <si>
    <t>Machinery &amp; Equipment</t>
  </si>
  <si>
    <t>DA5130.2</t>
  </si>
  <si>
    <t>DA5130.4</t>
  </si>
  <si>
    <t>DA5142.1</t>
  </si>
  <si>
    <t>DA5142.4</t>
  </si>
  <si>
    <t>DA9010.8</t>
  </si>
  <si>
    <t>DA9030.8</t>
  </si>
  <si>
    <t>DA9040.8</t>
  </si>
  <si>
    <t>Unemployment Ins.</t>
  </si>
  <si>
    <t>DA9050.8</t>
  </si>
  <si>
    <t>Disability Ins.</t>
  </si>
  <si>
    <t>DA9055.8</t>
  </si>
  <si>
    <t>DA9060.8</t>
  </si>
  <si>
    <t>Bond Anticipation</t>
  </si>
  <si>
    <t>Revenue - Highway Townwide  (DA)</t>
  </si>
  <si>
    <t>DA2401</t>
  </si>
  <si>
    <t>Sale of Surplus Scrap</t>
  </si>
  <si>
    <t>DA2650</t>
  </si>
  <si>
    <t>Sale of Equipment</t>
  </si>
  <si>
    <t>DA2665</t>
  </si>
  <si>
    <t>DA2701</t>
  </si>
  <si>
    <t>DA2770</t>
  </si>
  <si>
    <t>Interfund Transfer(from Gentwd</t>
  </si>
  <si>
    <t>DA5031</t>
  </si>
  <si>
    <t>Bond Proceeds</t>
  </si>
  <si>
    <t>DA5731</t>
  </si>
  <si>
    <t>Appropriations - FIRE DISTRICTS</t>
  </si>
  <si>
    <t>Total</t>
  </si>
  <si>
    <t>Real Property Tax</t>
  </si>
  <si>
    <t>TOTAL</t>
  </si>
  <si>
    <t>Personal Services</t>
  </si>
  <si>
    <t>Contractual Expenses</t>
  </si>
  <si>
    <t>Unallocated Insur Contractual Expenses</t>
  </si>
  <si>
    <t>Munic Assoc Dues Contractual Expenses</t>
  </si>
  <si>
    <t>Examining BD Contractual Expenses</t>
  </si>
  <si>
    <t>Machinery Contractual Expenses</t>
  </si>
  <si>
    <t>Appropriations - General Townwide Account</t>
  </si>
  <si>
    <t>Supervisor</t>
  </si>
  <si>
    <t>Deputy Supervisor</t>
  </si>
  <si>
    <t xml:space="preserve">Independent Audit </t>
  </si>
  <si>
    <t>Budget</t>
  </si>
  <si>
    <t>Town Clerk</t>
  </si>
  <si>
    <t xml:space="preserve">Attorney </t>
  </si>
  <si>
    <t>Personnel</t>
  </si>
  <si>
    <t xml:space="preserve">Elections </t>
  </si>
  <si>
    <t>Central Printing and Mailing</t>
  </si>
  <si>
    <t>Special Items</t>
  </si>
  <si>
    <t>TOTAL GENERAL GOVERNMENT</t>
  </si>
  <si>
    <t>Control of Dogs</t>
  </si>
  <si>
    <t>Humane</t>
  </si>
  <si>
    <t>Humane Contract</t>
  </si>
  <si>
    <t>TOTAL PUBLIC SAFETY</t>
  </si>
  <si>
    <t>Superintendent of Highways</t>
  </si>
  <si>
    <t>Economic Assistance &amp; Opportunity</t>
  </si>
  <si>
    <t xml:space="preserve">Veterans Services </t>
  </si>
  <si>
    <t xml:space="preserve">Programs Aging </t>
  </si>
  <si>
    <t>TOTAL Economic Assistance &amp; Opportunity</t>
  </si>
  <si>
    <t>CULTURE-RECREATION</t>
  </si>
  <si>
    <t>Historian</t>
  </si>
  <si>
    <t>TOTAL Culture-Recreation</t>
  </si>
  <si>
    <t>HOME &amp; COMMUNITY SERVICES</t>
  </si>
  <si>
    <t>Refuse and Garbage</t>
  </si>
  <si>
    <t>Cemeteries</t>
  </si>
  <si>
    <t>TOTAL Home &amp; Community Services</t>
  </si>
  <si>
    <t>UNDISTRIBUTED</t>
  </si>
  <si>
    <t>Total Undistributed Employee Benefits</t>
  </si>
  <si>
    <t>A9901.9</t>
  </si>
  <si>
    <t>Transfer to Capital Fund</t>
  </si>
  <si>
    <t>A9950.9</t>
  </si>
  <si>
    <t>TOTAL Interfund Transfer</t>
  </si>
  <si>
    <t>Estimated Revenue - General Account</t>
  </si>
  <si>
    <t>Real Propery Taxes</t>
  </si>
  <si>
    <t>Interest and Penalties</t>
  </si>
  <si>
    <t>Total Real Property Tax</t>
  </si>
  <si>
    <t>Non Property Tax Items</t>
  </si>
  <si>
    <t>Departmental Income</t>
  </si>
  <si>
    <t>Total Departmental Income</t>
  </si>
  <si>
    <t xml:space="preserve">Total </t>
  </si>
  <si>
    <t>Use of Money and Property</t>
  </si>
  <si>
    <t>Total Use of Money &amp; Property</t>
  </si>
  <si>
    <t>Total  Non-Property Tax</t>
  </si>
  <si>
    <t>Licenses and Permits</t>
  </si>
  <si>
    <t>A2590</t>
  </si>
  <si>
    <t>Total Licenses &amp; Permits</t>
  </si>
  <si>
    <t>Fines and Forfeitures</t>
  </si>
  <si>
    <t>Total Fines &amp; Forfeitures</t>
  </si>
  <si>
    <t>Sale of Property &amp; Compensation for Loss</t>
  </si>
  <si>
    <t>Total Sale of Prop &amp; Comp</t>
  </si>
  <si>
    <t>Total Miscellaneous Local Sources</t>
  </si>
  <si>
    <t>State Aid</t>
  </si>
  <si>
    <t>Mortgage Tax</t>
  </si>
  <si>
    <t>State Aid-Star Aid</t>
  </si>
  <si>
    <t>Total State Aid</t>
  </si>
  <si>
    <t>Safety Inspections</t>
  </si>
  <si>
    <t>Total Safety Inspections</t>
  </si>
  <si>
    <t>Board of Health</t>
  </si>
  <si>
    <t>Total Board of Health</t>
  </si>
  <si>
    <t>Employee Benefits</t>
  </si>
  <si>
    <t>Total Employee Benefits</t>
  </si>
  <si>
    <t>Total Estimated Revenue</t>
  </si>
  <si>
    <t>Youth Programs</t>
  </si>
  <si>
    <t>Local Sources</t>
  </si>
  <si>
    <t>Use of Money &amp; Property</t>
  </si>
  <si>
    <t>Total Transportation</t>
  </si>
  <si>
    <t>Snow Removal</t>
  </si>
  <si>
    <t>Uniforms</t>
  </si>
  <si>
    <t>DA9089.8</t>
  </si>
  <si>
    <t>Debt Service</t>
  </si>
  <si>
    <t>Total Debt Service</t>
  </si>
  <si>
    <t>Total Non Property Tax Items</t>
  </si>
  <si>
    <t>Intergovernmental Charges</t>
  </si>
  <si>
    <t>Services for Other Governments</t>
  </si>
  <si>
    <t>DA2300</t>
  </si>
  <si>
    <t>Total Intergovernmental Charges</t>
  </si>
  <si>
    <t>Sale of Property &amp; Compenstation for Loss</t>
  </si>
  <si>
    <t>Total Sales of Prop. &amp; Comp for Loss</t>
  </si>
  <si>
    <t>Miscellaneous Local Sources</t>
  </si>
  <si>
    <t xml:space="preserve">Total Miscellaneous </t>
  </si>
  <si>
    <t>Proceeds of Obligations</t>
  </si>
  <si>
    <t>Total Proceeds of Obligations</t>
  </si>
  <si>
    <t>Refund of Prior Year Expenses</t>
  </si>
  <si>
    <t>CHIPS</t>
  </si>
  <si>
    <t xml:space="preserve">Revenues - FIRE </t>
  </si>
  <si>
    <t>Total Estimated Revenues</t>
  </si>
  <si>
    <t>FUND</t>
  </si>
  <si>
    <t>General Townwide</t>
  </si>
  <si>
    <t>Highway Townwide</t>
  </si>
  <si>
    <t>Less Estimated Revenues</t>
  </si>
  <si>
    <t>Less Fund Balance &amp; Appropriated Reserves</t>
  </si>
  <si>
    <t>Taxable Assessed Value</t>
  </si>
  <si>
    <t>TOTALS</t>
  </si>
  <si>
    <t>Amount to be raised by tax</t>
  </si>
  <si>
    <t>TOWN OF CAROGA</t>
  </si>
  <si>
    <t>Legislative</t>
  </si>
  <si>
    <t>Grant Writer P.S.</t>
  </si>
  <si>
    <t>A1010.11</t>
  </si>
  <si>
    <t>Grant Writer C/E</t>
  </si>
  <si>
    <t>A1010.41</t>
  </si>
  <si>
    <t>Municipal Court</t>
  </si>
  <si>
    <t>Justices P.S</t>
  </si>
  <si>
    <t>Court Clerk P.S.</t>
  </si>
  <si>
    <t>A1110.11</t>
  </si>
  <si>
    <t>Longevity</t>
  </si>
  <si>
    <t>A1410.12</t>
  </si>
  <si>
    <t>Deputy Town Clerk P.S.</t>
  </si>
  <si>
    <t>Sewage Study Clerks P.S.</t>
  </si>
  <si>
    <t>Engineers</t>
  </si>
  <si>
    <t>A1440.4</t>
  </si>
  <si>
    <t>Sewage Study</t>
  </si>
  <si>
    <t>A1440.41</t>
  </si>
  <si>
    <t>Oper. Plant/Buildings</t>
  </si>
  <si>
    <t>Golf Course Cleaner</t>
  </si>
  <si>
    <t>A1620.11</t>
  </si>
  <si>
    <t>Multi-Seasonal Park</t>
  </si>
  <si>
    <t>A1620.41</t>
  </si>
  <si>
    <t>Golf Course Bldg. C/E</t>
  </si>
  <si>
    <t>A1620.42</t>
  </si>
  <si>
    <t>Sherman Bldgs.</t>
  </si>
  <si>
    <t>A1620.43</t>
  </si>
  <si>
    <t>Golf Course C/E</t>
  </si>
  <si>
    <t>A1670.41</t>
  </si>
  <si>
    <t>Central Communication Sys.</t>
  </si>
  <si>
    <t>Golf Course Unallocated Insur C/E</t>
  </si>
  <si>
    <t>A1910.41</t>
  </si>
  <si>
    <t>A3120.4</t>
  </si>
  <si>
    <t>Assessment</t>
  </si>
  <si>
    <t>Assessor Personal Services</t>
  </si>
  <si>
    <t>A1355.11</t>
  </si>
  <si>
    <t>Assessment Review Board P.S.</t>
  </si>
  <si>
    <t>Assessor Clerk P.S.</t>
  </si>
  <si>
    <t>A1355.13</t>
  </si>
  <si>
    <t>Assessment Review Board C/E</t>
  </si>
  <si>
    <t>A1355.41</t>
  </si>
  <si>
    <t>Police</t>
  </si>
  <si>
    <t>Traffic Control</t>
  </si>
  <si>
    <t>A3310.4</t>
  </si>
  <si>
    <t>Code Enforcement Personal Services</t>
  </si>
  <si>
    <t>A3620.1</t>
  </si>
  <si>
    <t>Code Clerk P.S.</t>
  </si>
  <si>
    <t>A3620.11</t>
  </si>
  <si>
    <t>A3620.2</t>
  </si>
  <si>
    <t>A3620.4</t>
  </si>
  <si>
    <t>Demolition Unsafe Buildings</t>
  </si>
  <si>
    <t>A3650.4</t>
  </si>
  <si>
    <t>A4010.1</t>
  </si>
  <si>
    <t>Registrar of Vital Statistics</t>
  </si>
  <si>
    <t>A4010.4</t>
  </si>
  <si>
    <t>A4020.1</t>
  </si>
  <si>
    <t>Records Management P.S.</t>
  </si>
  <si>
    <t>A4020.11</t>
  </si>
  <si>
    <t>Records Management Equip.</t>
  </si>
  <si>
    <t>A4020.21</t>
  </si>
  <si>
    <t>Records Management C/E</t>
  </si>
  <si>
    <t>A4020.41</t>
  </si>
  <si>
    <t>Public Health Other</t>
  </si>
  <si>
    <t>A4050.1</t>
  </si>
  <si>
    <t>BTI TECH's Personal Service</t>
  </si>
  <si>
    <t>BTI Personal Services</t>
  </si>
  <si>
    <t>A4050.11</t>
  </si>
  <si>
    <t>BTI Contractual Expenses</t>
  </si>
  <si>
    <t>A4050.4</t>
  </si>
  <si>
    <t>Public Health Navigation C/E</t>
  </si>
  <si>
    <t>A4050.41</t>
  </si>
  <si>
    <t>PUBLIC SAFETY ADMIN.</t>
  </si>
  <si>
    <t>Ambulance</t>
  </si>
  <si>
    <t>Contractual Expense</t>
  </si>
  <si>
    <t>A4540.4</t>
  </si>
  <si>
    <t>Medical Center &amp;/or Physician</t>
  </si>
  <si>
    <t>Health Center/ Nurse P.S.</t>
  </si>
  <si>
    <t>A4560.1</t>
  </si>
  <si>
    <t>Clinic/Physician C/E</t>
  </si>
  <si>
    <t>A4560.4</t>
  </si>
  <si>
    <t xml:space="preserve">Highway </t>
  </si>
  <si>
    <t>A5010.12</t>
  </si>
  <si>
    <t>Garage</t>
  </si>
  <si>
    <t>A5132.4</t>
  </si>
  <si>
    <t>Total  Highway</t>
  </si>
  <si>
    <t>Golf Course Publicity</t>
  </si>
  <si>
    <t>A6410.41</t>
  </si>
  <si>
    <t>Ads/ Tourism</t>
  </si>
  <si>
    <t>A6410.42</t>
  </si>
  <si>
    <t>Sherman's</t>
  </si>
  <si>
    <t>A6410.43</t>
  </si>
  <si>
    <t>Programs for the Aging</t>
  </si>
  <si>
    <t>Special Recreation Facilities</t>
  </si>
  <si>
    <t>A7180.1</t>
  </si>
  <si>
    <t>A7180.2</t>
  </si>
  <si>
    <t>A7180.4</t>
  </si>
  <si>
    <t>Port-A-John</t>
  </si>
  <si>
    <t>A7180.41</t>
  </si>
  <si>
    <t>Youth Services</t>
  </si>
  <si>
    <t>Youth Programs Personal Services</t>
  </si>
  <si>
    <t>A7310.1</t>
  </si>
  <si>
    <t>A7310.2</t>
  </si>
  <si>
    <t>Youth Recreation C/E</t>
  </si>
  <si>
    <t>A7310.41</t>
  </si>
  <si>
    <t>Youth Education C/E</t>
  </si>
  <si>
    <t>A7310.42</t>
  </si>
  <si>
    <t>Library</t>
  </si>
  <si>
    <t>A7410.4</t>
  </si>
  <si>
    <t>Museum</t>
  </si>
  <si>
    <t>A7450.4</t>
  </si>
  <si>
    <t>Celebrations</t>
  </si>
  <si>
    <t>A7550.4</t>
  </si>
  <si>
    <t>Zoning</t>
  </si>
  <si>
    <t>Zoning Clerk</t>
  </si>
  <si>
    <t>A8010.1</t>
  </si>
  <si>
    <t>A8010.4</t>
  </si>
  <si>
    <t>Planning Board</t>
  </si>
  <si>
    <t>Planning Clerk Personal Service</t>
  </si>
  <si>
    <t>A8020.1</t>
  </si>
  <si>
    <t>A8020.2</t>
  </si>
  <si>
    <t>A8020.4</t>
  </si>
  <si>
    <t>Comprehensive Plan</t>
  </si>
  <si>
    <t>A8020.41</t>
  </si>
  <si>
    <t>Environmental Control</t>
  </si>
  <si>
    <t>A8090.1</t>
  </si>
  <si>
    <t>A8090.11</t>
  </si>
  <si>
    <t>Stewards Personal Service</t>
  </si>
  <si>
    <t>A8090.2</t>
  </si>
  <si>
    <t>A8090.4</t>
  </si>
  <si>
    <t>A8090.41</t>
  </si>
  <si>
    <t>Boat Wash Personal Service</t>
  </si>
  <si>
    <t>A8090.12</t>
  </si>
  <si>
    <t>Garbage Removal Personal Service</t>
  </si>
  <si>
    <t>A8160.1</t>
  </si>
  <si>
    <t>A8160.2</t>
  </si>
  <si>
    <t>Landfill Testing C/E</t>
  </si>
  <si>
    <t>A8160.41</t>
  </si>
  <si>
    <t>Timber Sales C/E</t>
  </si>
  <si>
    <t>Community Services</t>
  </si>
  <si>
    <t>A8989.4</t>
  </si>
  <si>
    <t>Nick Stoner Trails Maintenance</t>
  </si>
  <si>
    <t>A8989.41</t>
  </si>
  <si>
    <t>NYS DEC Contribution</t>
  </si>
  <si>
    <t>A8989.42</t>
  </si>
  <si>
    <t xml:space="preserve">TOTAL </t>
  </si>
  <si>
    <t>Golf Course Unemployment</t>
  </si>
  <si>
    <t>A9050.81</t>
  </si>
  <si>
    <t>Golf Course Health Ins.</t>
  </si>
  <si>
    <t>A9060.81</t>
  </si>
  <si>
    <t>Cable Franchise Fee</t>
  </si>
  <si>
    <t>A1170</t>
  </si>
  <si>
    <t>A2025</t>
  </si>
  <si>
    <t>A2025.1</t>
  </si>
  <si>
    <t>Zoning Fees</t>
  </si>
  <si>
    <t>A2110</t>
  </si>
  <si>
    <t>Planning Board Fees</t>
  </si>
  <si>
    <t>A2115</t>
  </si>
  <si>
    <t>Rental of Real Property (Cell Tower)</t>
  </si>
  <si>
    <t>A2410.1</t>
  </si>
  <si>
    <t>A2416</t>
  </si>
  <si>
    <t>Business/Occupational Licenses</t>
  </si>
  <si>
    <t>A2501</t>
  </si>
  <si>
    <t>Permits other</t>
  </si>
  <si>
    <t>Surplus Scrap Sales</t>
  </si>
  <si>
    <t>A2650</t>
  </si>
  <si>
    <t>Forest Product sales- Timber</t>
  </si>
  <si>
    <t>Map Sales</t>
  </si>
  <si>
    <t>A2655</t>
  </si>
  <si>
    <t>Bid Specifications</t>
  </si>
  <si>
    <t>A2655.1</t>
  </si>
  <si>
    <t>Gifts and Donations</t>
  </si>
  <si>
    <t>A2705</t>
  </si>
  <si>
    <t>Caroga Book Donations</t>
  </si>
  <si>
    <t>A2705.1</t>
  </si>
  <si>
    <t>Geneology Fees</t>
  </si>
  <si>
    <t>A2770.1</t>
  </si>
  <si>
    <t>Steward Grant</t>
  </si>
  <si>
    <t>A3060</t>
  </si>
  <si>
    <t>A3060.1</t>
  </si>
  <si>
    <t>Other</t>
  </si>
  <si>
    <t>A3789</t>
  </si>
  <si>
    <t>A3820</t>
  </si>
  <si>
    <t>Conservation- WEED program</t>
  </si>
  <si>
    <t>A3910</t>
  </si>
  <si>
    <t>Code Enforcement-House Renewal Grant</t>
  </si>
  <si>
    <t>A3995</t>
  </si>
  <si>
    <t>Loan Proceeds</t>
  </si>
  <si>
    <t>A5731</t>
  </si>
  <si>
    <t>Total Other</t>
  </si>
  <si>
    <t>Transfers</t>
  </si>
  <si>
    <t>Transfer to Other Funds</t>
  </si>
  <si>
    <t>Weed Harvester Reserve</t>
  </si>
  <si>
    <t>A9950.91</t>
  </si>
  <si>
    <t>Garbage Truck</t>
  </si>
  <si>
    <t>A9950.92</t>
  </si>
  <si>
    <t>Bonds</t>
  </si>
  <si>
    <t>A9730.6</t>
  </si>
  <si>
    <t>Bond Anticipation Interest</t>
  </si>
  <si>
    <t>A9730.7</t>
  </si>
  <si>
    <t>Total Bonds</t>
  </si>
  <si>
    <t>A1001</t>
  </si>
  <si>
    <t>Clerk Fees</t>
  </si>
  <si>
    <t>Golf (AD) Contributions</t>
  </si>
  <si>
    <t>Total Use of Money</t>
  </si>
  <si>
    <t>Fire Contract</t>
  </si>
  <si>
    <t>SF3410.4</t>
  </si>
  <si>
    <t>Fire Protection C/E</t>
  </si>
  <si>
    <t>SF1001</t>
  </si>
  <si>
    <t>Real Property Taxes</t>
  </si>
  <si>
    <t>DA1001</t>
  </si>
  <si>
    <t>Other Sources</t>
  </si>
  <si>
    <t>DA3501</t>
  </si>
  <si>
    <t>DA3960</t>
  </si>
  <si>
    <t xml:space="preserve">Federal Aide-Emergency Disaster </t>
  </si>
  <si>
    <t>DA4960</t>
  </si>
  <si>
    <t>Unclassified</t>
  </si>
  <si>
    <t>Total Other Sources</t>
  </si>
  <si>
    <t>Maintenance of Roads</t>
  </si>
  <si>
    <t>Bridges Contractual Expense</t>
  </si>
  <si>
    <t>DA5120.4</t>
  </si>
  <si>
    <t>DA5112.2</t>
  </si>
  <si>
    <t>General Repairs Contractual</t>
  </si>
  <si>
    <t>DA5110.4</t>
  </si>
  <si>
    <t>General Repairs Personal</t>
  </si>
  <si>
    <t>DA5110.1</t>
  </si>
  <si>
    <t>DA5148.4</t>
  </si>
  <si>
    <t xml:space="preserve">Fire Contract </t>
  </si>
  <si>
    <t>DA2580</t>
  </si>
  <si>
    <t>Part-time Snow P.S.</t>
  </si>
  <si>
    <t>DA5142.11</t>
  </si>
  <si>
    <t>Drug Testing</t>
  </si>
  <si>
    <t>DA9060.81</t>
  </si>
  <si>
    <t>Statutory Bond Principle</t>
  </si>
  <si>
    <t>DA9720.6</t>
  </si>
  <si>
    <t>Bond Principle</t>
  </si>
  <si>
    <t>DA9720.61</t>
  </si>
  <si>
    <t>Statutory Bond Interest</t>
  </si>
  <si>
    <t>DA9720.7</t>
  </si>
  <si>
    <t>DA9720.71</t>
  </si>
  <si>
    <t>Bond  Interest</t>
  </si>
  <si>
    <t>Transfer to Equipment Reserve</t>
  </si>
  <si>
    <t>DA9901.9</t>
  </si>
  <si>
    <t>Total Transfers</t>
  </si>
  <si>
    <t>.</t>
  </si>
  <si>
    <t>Board of Ethics (BOE)</t>
  </si>
  <si>
    <t>Highway Secretary P.S.</t>
  </si>
  <si>
    <t>Building Permits</t>
  </si>
  <si>
    <t>A8090.13</t>
  </si>
  <si>
    <t>Boat Wash/Stewards C/E</t>
  </si>
  <si>
    <t>WEED Equipment</t>
  </si>
  <si>
    <t xml:space="preserve">WEED Director </t>
  </si>
  <si>
    <t>WEED divers/tenders</t>
  </si>
  <si>
    <t>Recreation Projects</t>
  </si>
  <si>
    <t>A7145.4</t>
  </si>
  <si>
    <t>Boat Wash/Stewards  Coordinator</t>
  </si>
  <si>
    <t>A8090.14</t>
  </si>
  <si>
    <t>WEED Control C/E</t>
  </si>
  <si>
    <t>Culture &amp; Recreation Grant</t>
  </si>
  <si>
    <t>A4889</t>
  </si>
  <si>
    <t>Code Enforcement Assistant</t>
  </si>
  <si>
    <t>A3620.12</t>
  </si>
  <si>
    <t>TOTAL Environmental Control</t>
  </si>
  <si>
    <t>WEEDS SUBTOTAL</t>
  </si>
  <si>
    <t>BOAT WASH/STEWARD SUBTOTAL</t>
  </si>
  <si>
    <t>Multi-seasonal Park</t>
  </si>
  <si>
    <t>Worker's Compensation -GC</t>
  </si>
  <si>
    <t>A9040.81</t>
  </si>
  <si>
    <t>Fish and Game</t>
  </si>
  <si>
    <t>Sewage Planning Study</t>
  </si>
  <si>
    <t>A3902</t>
  </si>
  <si>
    <t>Recreation Trail C/E</t>
  </si>
  <si>
    <t>Recreation Trail P/S</t>
  </si>
  <si>
    <t>A7145.1</t>
  </si>
  <si>
    <t>A1430.4</t>
  </si>
  <si>
    <t>Personnel Study C/E</t>
  </si>
  <si>
    <t>Actual 2019</t>
  </si>
  <si>
    <t>DA1120</t>
  </si>
  <si>
    <t>Secretary</t>
  </si>
  <si>
    <t>A1220.12</t>
  </si>
  <si>
    <t>2021        Tax Rate per Thousand</t>
  </si>
  <si>
    <t>Total  Estimated Revenue</t>
  </si>
  <si>
    <t>A8720.4</t>
  </si>
  <si>
    <t>Appropriations</t>
  </si>
  <si>
    <t>Webmaster Personal</t>
  </si>
  <si>
    <t>A1610.1</t>
  </si>
  <si>
    <t>Recreation Trail manager</t>
  </si>
  <si>
    <t>PLRT C/E</t>
  </si>
  <si>
    <t>PLRT- fish stocking</t>
  </si>
  <si>
    <t>Consolidated Highway Aid</t>
  </si>
  <si>
    <t>State Aide -Emergency Disaster Aid</t>
  </si>
  <si>
    <t>Rental of Equipment (Bleecker)</t>
  </si>
  <si>
    <t>Actual 2020</t>
  </si>
  <si>
    <t>Budget 2021</t>
  </si>
  <si>
    <t>Amended Budget 2021</t>
  </si>
  <si>
    <t xml:space="preserve">GC Superintendent </t>
  </si>
  <si>
    <t>GC Club Manager</t>
  </si>
  <si>
    <t>A7180.11</t>
  </si>
  <si>
    <t>GC laborer</t>
  </si>
  <si>
    <t>A7180.12</t>
  </si>
  <si>
    <t>GC Club House P/S</t>
  </si>
  <si>
    <t>A7180.13</t>
  </si>
  <si>
    <t>GC Merchandise</t>
  </si>
  <si>
    <t>Golf Couse rental(carts)</t>
  </si>
  <si>
    <t>A2025.2</t>
  </si>
  <si>
    <t>A2025.3</t>
  </si>
  <si>
    <t>Golf Course (membership, fees)</t>
  </si>
  <si>
    <t>A2450</t>
  </si>
  <si>
    <t xml:space="preserve">Fire Recovery </t>
  </si>
  <si>
    <t>A2680.1</t>
  </si>
  <si>
    <t>SUMMARY           OF                 2022 BUDGET   TAX RATE SCHEDULE</t>
  </si>
  <si>
    <t>2022          Tax Rate per Thousand</t>
  </si>
  <si>
    <t>Actual YTD 9/20/2021</t>
  </si>
  <si>
    <t>Proposed 2022 Budget</t>
  </si>
  <si>
    <t>Merchandise</t>
  </si>
  <si>
    <t>A7180.42</t>
  </si>
  <si>
    <t>A7145.12</t>
  </si>
  <si>
    <t>American Rescue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</si>
</sst>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* #,##0.00;\(&quot;$&quot;* #,##0.00\)"/>
    <numFmt numFmtId="165" formatCode="#,##0.00;\(#,##0.00\)"/>
    <numFmt numFmtId="166" formatCode="#,##0.00;[Red]#,##0.00"/>
    <numFmt numFmtId="167" formatCode="0.00;[Red]0.00"/>
    <numFmt numFmtId="168" formatCode="&quot;$&quot;#,##0.0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4" fillId="0" borderId="0" xfId="0" applyFont="1"/>
    <xf numFmtId="49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0" applyNumberFormat="1" applyFont="1"/>
    <xf numFmtId="49" fontId="6" fillId="0" borderId="0" xfId="0" applyNumberFormat="1" applyFont="1" applyAlignment="1">
      <alignment horizontal="left"/>
    </xf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7" fillId="0" borderId="0" xfId="0" applyFont="1"/>
    <xf numFmtId="0" fontId="8" fillId="0" borderId="0" xfId="0" applyFont="1"/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0" fillId="0" borderId="1" xfId="0" applyNumberFormat="1" applyBorder="1" applyAlignment="1">
      <alignment horizontal="right"/>
    </xf>
    <xf numFmtId="49" fontId="5" fillId="0" borderId="0" xfId="0" applyNumberFormat="1" applyFont="1" applyAlignment="1">
      <alignment horizontal="left" wrapText="1"/>
    </xf>
    <xf numFmtId="166" fontId="0" fillId="0" borderId="1" xfId="0" applyNumberForma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8" fontId="0" fillId="0" borderId="0" xfId="0" applyNumberForma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8" fontId="0" fillId="0" borderId="0" xfId="0" applyNumberFormat="1" applyFill="1"/>
    <xf numFmtId="168" fontId="0" fillId="0" borderId="0" xfId="0" applyNumberFormat="1" applyFill="1"/>
    <xf numFmtId="0" fontId="0" fillId="0" borderId="0" xfId="0" applyFill="1"/>
    <xf numFmtId="166" fontId="14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6" fontId="3" fillId="0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4" fontId="1" fillId="2" borderId="0" xfId="0" applyNumberFormat="1" applyFont="1" applyFill="1"/>
    <xf numFmtId="167" fontId="1" fillId="2" borderId="0" xfId="0" applyNumberFormat="1" applyFont="1" applyFill="1" applyAlignment="1">
      <alignment horizontal="right"/>
    </xf>
    <xf numFmtId="0" fontId="1" fillId="2" borderId="0" xfId="0" applyFont="1" applyFill="1"/>
    <xf numFmtId="10" fontId="0" fillId="0" borderId="0" xfId="0" applyNumberFormat="1"/>
    <xf numFmtId="165" fontId="3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8" fontId="0" fillId="2" borderId="0" xfId="0" applyNumberFormat="1" applyFill="1"/>
    <xf numFmtId="165" fontId="4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49" fontId="4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4" fontId="1" fillId="0" borderId="0" xfId="0" applyNumberFormat="1" applyFont="1"/>
    <xf numFmtId="44" fontId="3" fillId="0" borderId="0" xfId="0" applyNumberFormat="1" applyFont="1"/>
    <xf numFmtId="43" fontId="1" fillId="0" borderId="0" xfId="0" applyNumberFormat="1" applyFont="1"/>
    <xf numFmtId="43" fontId="3" fillId="0" borderId="0" xfId="0" applyNumberFormat="1" applyFont="1"/>
    <xf numFmtId="167" fontId="0" fillId="0" borderId="0" xfId="0" applyNumberFormat="1" applyBorder="1" applyAlignment="1">
      <alignment horizontal="right"/>
    </xf>
    <xf numFmtId="49" fontId="16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167" fontId="17" fillId="0" borderId="0" xfId="0" applyNumberFormat="1" applyFont="1" applyBorder="1" applyAlignment="1">
      <alignment horizontal="right"/>
    </xf>
    <xf numFmtId="167" fontId="16" fillId="0" borderId="0" xfId="0" applyNumberFormat="1" applyFont="1" applyBorder="1" applyAlignment="1">
      <alignment horizontal="right"/>
    </xf>
    <xf numFmtId="39" fontId="1" fillId="0" borderId="0" xfId="0" applyNumberFormat="1" applyFont="1"/>
    <xf numFmtId="2" fontId="1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165" fontId="18" fillId="0" borderId="1" xfId="0" applyNumberFormat="1" applyFont="1" applyBorder="1" applyAlignment="1">
      <alignment horizontal="right"/>
    </xf>
    <xf numFmtId="49" fontId="4" fillId="2" borderId="0" xfId="0" applyNumberFormat="1" applyFont="1" applyFill="1" applyAlignment="1">
      <alignment horizontal="left"/>
    </xf>
    <xf numFmtId="44" fontId="1" fillId="2" borderId="0" xfId="0" applyNumberFormat="1" applyFont="1" applyFill="1"/>
    <xf numFmtId="43" fontId="1" fillId="2" borderId="0" xfId="0" applyNumberFormat="1" applyFont="1" applyFill="1"/>
    <xf numFmtId="165" fontId="3" fillId="2" borderId="0" xfId="0" applyNumberFormat="1" applyFont="1" applyFill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44" fontId="3" fillId="2" borderId="0" xfId="0" applyNumberFormat="1" applyFont="1" applyFill="1"/>
    <xf numFmtId="39" fontId="1" fillId="2" borderId="0" xfId="0" applyNumberFormat="1" applyFont="1" applyFill="1"/>
    <xf numFmtId="167" fontId="17" fillId="2" borderId="0" xfId="0" applyNumberFormat="1" applyFont="1" applyFill="1" applyBorder="1" applyAlignment="1">
      <alignment horizontal="right"/>
    </xf>
    <xf numFmtId="0" fontId="0" fillId="2" borderId="0" xfId="0" applyFill="1"/>
    <xf numFmtId="44" fontId="1" fillId="0" borderId="0" xfId="1" applyFont="1"/>
    <xf numFmtId="165" fontId="15" fillId="2" borderId="0" xfId="0" applyNumberFormat="1" applyFont="1" applyFill="1" applyAlignment="1">
      <alignment horizontal="right"/>
    </xf>
    <xf numFmtId="165" fontId="20" fillId="0" borderId="0" xfId="0" applyNumberFormat="1" applyFont="1" applyAlignment="1">
      <alignment horizontal="right"/>
    </xf>
    <xf numFmtId="165" fontId="20" fillId="2" borderId="0" xfId="0" applyNumberFormat="1" applyFont="1" applyFill="1" applyAlignment="1">
      <alignment horizontal="right"/>
    </xf>
    <xf numFmtId="49" fontId="7" fillId="0" borderId="0" xfId="0" applyNumberFormat="1" applyFont="1" applyAlignment="1">
      <alignment horizontal="left" vertical="center" wrapText="1"/>
    </xf>
    <xf numFmtId="166" fontId="20" fillId="2" borderId="0" xfId="0" applyNumberFormat="1" applyFont="1" applyFill="1" applyAlignment="1">
      <alignment horizontal="right"/>
    </xf>
    <xf numFmtId="164" fontId="20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1" fillId="2" borderId="0" xfId="0" applyNumberFormat="1" applyFont="1" applyFill="1"/>
    <xf numFmtId="2" fontId="1" fillId="0" borderId="0" xfId="1" applyNumberFormat="1" applyFont="1"/>
    <xf numFmtId="49" fontId="1" fillId="0" borderId="0" xfId="0" applyNumberFormat="1" applyFont="1" applyAlignment="1">
      <alignment horizontal="right" vertical="center" wrapText="1"/>
    </xf>
    <xf numFmtId="168" fontId="0" fillId="0" borderId="0" xfId="0" applyNumberFormat="1"/>
    <xf numFmtId="168" fontId="1" fillId="0" borderId="0" xfId="0" applyNumberFormat="1" applyFont="1"/>
    <xf numFmtId="4" fontId="1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4" fillId="0" borderId="0" xfId="0" applyNumberFormat="1" applyFont="1"/>
    <xf numFmtId="4" fontId="15" fillId="2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 wrapText="1"/>
    </xf>
    <xf numFmtId="4" fontId="6" fillId="2" borderId="0" xfId="0" applyNumberFormat="1" applyFont="1" applyFill="1"/>
    <xf numFmtId="4" fontId="6" fillId="0" borderId="0" xfId="0" applyNumberFormat="1" applyFont="1"/>
    <xf numFmtId="4" fontId="8" fillId="0" borderId="0" xfId="0" applyNumberFormat="1" applyFont="1"/>
    <xf numFmtId="4" fontId="4" fillId="2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16" fillId="0" borderId="0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0" fillId="0" borderId="0" xfId="0" applyNumberFormat="1"/>
    <xf numFmtId="4" fontId="14" fillId="0" borderId="0" xfId="0" applyNumberFormat="1" applyFont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8" fontId="0" fillId="2" borderId="0" xfId="0" applyNumberFormat="1" applyFill="1"/>
    <xf numFmtId="8" fontId="21" fillId="2" borderId="0" xfId="0" applyNumberFormat="1" applyFont="1" applyFill="1"/>
    <xf numFmtId="165" fontId="0" fillId="0" borderId="0" xfId="0" applyNumberFormat="1" applyBorder="1" applyAlignment="1">
      <alignment horizontal="right"/>
    </xf>
    <xf numFmtId="44" fontId="1" fillId="2" borderId="0" xfId="1" applyFont="1" applyFill="1"/>
    <xf numFmtId="44" fontId="1" fillId="0" borderId="0" xfId="1" applyFont="1" applyAlignment="1">
      <alignment horizontal="right"/>
    </xf>
    <xf numFmtId="44" fontId="3" fillId="0" borderId="0" xfId="1" applyFont="1" applyAlignment="1">
      <alignment horizontal="right"/>
    </xf>
    <xf numFmtId="2" fontId="4" fillId="0" borderId="0" xfId="1" applyNumberFormat="1" applyFont="1" applyAlignment="1">
      <alignment horizontal="right"/>
    </xf>
    <xf numFmtId="4" fontId="1" fillId="3" borderId="0" xfId="0" applyNumberFormat="1" applyFont="1" applyFill="1"/>
    <xf numFmtId="165" fontId="1" fillId="3" borderId="0" xfId="0" applyNumberFormat="1" applyFont="1" applyFill="1" applyAlignment="1">
      <alignment horizontal="right"/>
    </xf>
    <xf numFmtId="2" fontId="1" fillId="0" borderId="0" xfId="0" applyNumberFormat="1" applyFont="1"/>
    <xf numFmtId="4" fontId="6" fillId="3" borderId="0" xfId="0" applyNumberFormat="1" applyFont="1" applyFill="1"/>
    <xf numFmtId="44" fontId="1" fillId="3" borderId="0" xfId="1" applyFont="1" applyFill="1"/>
    <xf numFmtId="4" fontId="23" fillId="0" borderId="0" xfId="0" applyNumberFormat="1" applyFont="1" applyAlignment="1">
      <alignment horizontal="right"/>
    </xf>
    <xf numFmtId="4" fontId="23" fillId="2" borderId="0" xfId="0" applyNumberFormat="1" applyFont="1" applyFill="1" applyAlignment="1">
      <alignment horizontal="right"/>
    </xf>
    <xf numFmtId="8" fontId="0" fillId="0" borderId="0" xfId="0" applyNumberFormat="1" applyFont="1" applyFill="1"/>
    <xf numFmtId="49" fontId="2" fillId="0" borderId="0" xfId="0" applyNumberFormat="1" applyFont="1" applyAlignment="1">
      <alignment horizontal="center" wrapText="1"/>
    </xf>
    <xf numFmtId="8" fontId="0" fillId="4" borderId="0" xfId="0" applyNumberFormat="1" applyFill="1"/>
    <xf numFmtId="4" fontId="1" fillId="4" borderId="0" xfId="0" applyNumberFormat="1" applyFont="1" applyFill="1"/>
    <xf numFmtId="4" fontId="0" fillId="4" borderId="0" xfId="0" applyNumberFormat="1" applyFill="1"/>
    <xf numFmtId="44" fontId="21" fillId="4" borderId="0" xfId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4"/>
  <sheetViews>
    <sheetView tabSelected="1" view="pageLayout" zoomScaleNormal="100" workbookViewId="0">
      <selection activeCell="H474" sqref="H474"/>
    </sheetView>
  </sheetViews>
  <sheetFormatPr defaultColWidth="9.140625" defaultRowHeight="12.75" x14ac:dyDescent="0.2"/>
  <cols>
    <col min="1" max="1" width="27" style="1" customWidth="1"/>
    <col min="2" max="2" width="8.140625" style="1" customWidth="1"/>
    <col min="3" max="4" width="13.42578125" style="1" customWidth="1"/>
    <col min="5" max="5" width="13" style="1" customWidth="1"/>
    <col min="6" max="6" width="13.28515625" style="1" customWidth="1"/>
    <col min="7" max="7" width="13.5703125" style="1" customWidth="1"/>
    <col min="8" max="8" width="12.85546875" style="23" customWidth="1"/>
    <col min="9" max="16384" width="9.140625" style="1"/>
  </cols>
  <sheetData>
    <row r="1" spans="1:8" ht="62.25" customHeight="1" x14ac:dyDescent="0.2">
      <c r="A1" s="2" t="s">
        <v>0</v>
      </c>
      <c r="B1" s="3" t="s">
        <v>0</v>
      </c>
      <c r="C1" s="104" t="s">
        <v>513</v>
      </c>
      <c r="D1" s="104" t="s">
        <v>529</v>
      </c>
      <c r="E1" s="104" t="s">
        <v>530</v>
      </c>
      <c r="F1" s="104" t="s">
        <v>531</v>
      </c>
      <c r="G1" s="104" t="s">
        <v>549</v>
      </c>
      <c r="H1" s="107" t="s">
        <v>550</v>
      </c>
    </row>
    <row r="2" spans="1:8" ht="39.75" customHeight="1" x14ac:dyDescent="0.3">
      <c r="A2" s="150" t="s">
        <v>142</v>
      </c>
      <c r="B2" s="150"/>
    </row>
    <row r="3" spans="1:8" ht="30" customHeight="1" x14ac:dyDescent="0.25">
      <c r="A3" s="17" t="s">
        <v>239</v>
      </c>
    </row>
    <row r="4" spans="1:8" ht="13.5" customHeight="1" x14ac:dyDescent="0.2">
      <c r="A4" s="4" t="s">
        <v>136</v>
      </c>
      <c r="B4" s="4" t="s">
        <v>1</v>
      </c>
      <c r="C4" s="6">
        <v>12175.04</v>
      </c>
      <c r="D4" s="6">
        <v>12175</v>
      </c>
      <c r="E4" s="6">
        <v>12175</v>
      </c>
      <c r="F4" s="5">
        <v>12175</v>
      </c>
      <c r="G4" s="98">
        <v>9131.4</v>
      </c>
      <c r="H4" s="142">
        <v>14000</v>
      </c>
    </row>
    <row r="5" spans="1:8" ht="12.75" customHeight="1" x14ac:dyDescent="0.2">
      <c r="A5" s="4" t="s">
        <v>240</v>
      </c>
      <c r="B5" s="4" t="s">
        <v>241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23">
        <v>0</v>
      </c>
    </row>
    <row r="6" spans="1:8" ht="12" customHeight="1" x14ac:dyDescent="0.2">
      <c r="A6" s="4" t="s">
        <v>137</v>
      </c>
      <c r="B6" s="4" t="s">
        <v>3</v>
      </c>
      <c r="C6" s="58">
        <v>1197.6099999999999</v>
      </c>
      <c r="D6" s="58">
        <v>666.22</v>
      </c>
      <c r="E6" s="58">
        <v>1200</v>
      </c>
      <c r="F6" s="6">
        <v>1200</v>
      </c>
      <c r="G6" s="95">
        <v>0</v>
      </c>
      <c r="H6" s="59">
        <v>1200</v>
      </c>
    </row>
    <row r="7" spans="1:8" ht="13.5" customHeight="1" x14ac:dyDescent="0.2">
      <c r="A7" s="4" t="s">
        <v>242</v>
      </c>
      <c r="B7" s="4" t="s">
        <v>243</v>
      </c>
      <c r="C7" s="58">
        <v>0</v>
      </c>
      <c r="D7" s="58">
        <v>0</v>
      </c>
      <c r="E7" s="58">
        <v>0</v>
      </c>
      <c r="F7" s="6">
        <v>0</v>
      </c>
      <c r="G7" s="6">
        <v>0</v>
      </c>
      <c r="H7" s="23">
        <v>0</v>
      </c>
    </row>
    <row r="8" spans="1:8" ht="21" customHeight="1" x14ac:dyDescent="0.25">
      <c r="A8" s="11" t="s">
        <v>135</v>
      </c>
      <c r="B8" s="4"/>
      <c r="C8" s="63">
        <f t="shared" ref="C8:H8" si="0">SUM(C4:C7)</f>
        <v>13372.650000000001</v>
      </c>
      <c r="D8" s="63">
        <f>SUM(D4:D7)</f>
        <v>12841.22</v>
      </c>
      <c r="E8" s="63">
        <f t="shared" si="0"/>
        <v>13375</v>
      </c>
      <c r="F8" s="18">
        <f t="shared" si="0"/>
        <v>13375</v>
      </c>
      <c r="G8" s="18">
        <f t="shared" si="0"/>
        <v>9131.4</v>
      </c>
      <c r="H8" s="108">
        <f t="shared" si="0"/>
        <v>15200</v>
      </c>
    </row>
    <row r="9" spans="1:8" ht="15" customHeight="1" x14ac:dyDescent="0.2">
      <c r="A9" s="10"/>
      <c r="B9" s="4"/>
      <c r="C9" s="6"/>
      <c r="D9" s="6"/>
      <c r="E9" s="6"/>
      <c r="F9" s="6"/>
      <c r="G9" s="6"/>
    </row>
    <row r="10" spans="1:8" ht="19.5" customHeight="1" x14ac:dyDescent="0.25">
      <c r="A10" s="11" t="s">
        <v>244</v>
      </c>
      <c r="B10" s="4"/>
      <c r="C10" s="6"/>
      <c r="D10" s="6"/>
      <c r="E10" s="6"/>
      <c r="F10" s="6"/>
      <c r="G10" s="6"/>
    </row>
    <row r="11" spans="1:8" ht="13.5" customHeight="1" x14ac:dyDescent="0.2">
      <c r="A11" s="4" t="s">
        <v>245</v>
      </c>
      <c r="B11" s="4" t="s">
        <v>4</v>
      </c>
      <c r="C11" s="6">
        <v>15810</v>
      </c>
      <c r="D11" s="6">
        <v>16284.96</v>
      </c>
      <c r="E11" s="6">
        <v>16285</v>
      </c>
      <c r="F11" s="6">
        <v>16285</v>
      </c>
      <c r="G11" s="95">
        <v>12213.72</v>
      </c>
      <c r="H11" s="142">
        <v>17785</v>
      </c>
    </row>
    <row r="12" spans="1:8" ht="13.5" customHeight="1" x14ac:dyDescent="0.2">
      <c r="A12" s="4" t="s">
        <v>246</v>
      </c>
      <c r="B12" s="4" t="s">
        <v>247</v>
      </c>
      <c r="C12" s="6">
        <v>3366</v>
      </c>
      <c r="D12" s="6">
        <v>3467.04</v>
      </c>
      <c r="E12" s="6">
        <v>3535</v>
      </c>
      <c r="F12" s="6">
        <v>3535</v>
      </c>
      <c r="G12" s="95">
        <v>2651.22</v>
      </c>
      <c r="H12" s="142">
        <v>5000</v>
      </c>
    </row>
    <row r="13" spans="1:8" ht="14.25" customHeight="1" x14ac:dyDescent="0.2">
      <c r="A13" s="4" t="s">
        <v>2</v>
      </c>
      <c r="B13" s="4" t="s">
        <v>5</v>
      </c>
      <c r="C13" s="6">
        <v>0</v>
      </c>
      <c r="D13" s="6">
        <v>0</v>
      </c>
      <c r="E13" s="6">
        <v>0</v>
      </c>
      <c r="F13" s="6">
        <v>0</v>
      </c>
      <c r="G13" s="58">
        <v>0</v>
      </c>
      <c r="H13" s="23">
        <v>0</v>
      </c>
    </row>
    <row r="14" spans="1:8" ht="14.25" customHeight="1" x14ac:dyDescent="0.2">
      <c r="A14" s="4" t="s">
        <v>137</v>
      </c>
      <c r="B14" s="4" t="s">
        <v>6</v>
      </c>
      <c r="C14" s="6">
        <v>1214.1300000000001</v>
      </c>
      <c r="D14" s="6">
        <v>1266.47</v>
      </c>
      <c r="E14" s="6">
        <v>1400</v>
      </c>
      <c r="F14" s="6">
        <v>1400</v>
      </c>
      <c r="G14" s="58">
        <v>953.17</v>
      </c>
      <c r="H14" s="23">
        <v>1400</v>
      </c>
    </row>
    <row r="15" spans="1:8" ht="26.25" customHeight="1" x14ac:dyDescent="0.2">
      <c r="A15" s="10" t="s">
        <v>135</v>
      </c>
      <c r="B15" s="4"/>
      <c r="C15" s="18">
        <f t="shared" ref="C15:H15" si="1">SUM(C11:C14)</f>
        <v>20390.13</v>
      </c>
      <c r="D15" s="18">
        <f>SUM(D11:D14)</f>
        <v>21018.47</v>
      </c>
      <c r="E15" s="18">
        <f>SUM(E11:E14)</f>
        <v>21220</v>
      </c>
      <c r="F15" s="18">
        <f t="shared" si="1"/>
        <v>21220</v>
      </c>
      <c r="G15" s="63">
        <f t="shared" si="1"/>
        <v>15818.109999999999</v>
      </c>
      <c r="H15" s="109">
        <f t="shared" si="1"/>
        <v>24185</v>
      </c>
    </row>
    <row r="16" spans="1:8" ht="18" customHeight="1" x14ac:dyDescent="0.2">
      <c r="A16" s="10"/>
      <c r="B16" s="4"/>
      <c r="C16" s="6"/>
      <c r="D16" s="6"/>
      <c r="E16" s="6"/>
      <c r="F16" s="6"/>
      <c r="G16" s="58"/>
    </row>
    <row r="17" spans="1:8" ht="26.25" customHeight="1" x14ac:dyDescent="0.25">
      <c r="A17" s="11" t="s">
        <v>143</v>
      </c>
      <c r="B17" s="4"/>
      <c r="C17" s="6"/>
      <c r="D17" s="6"/>
      <c r="E17" s="6"/>
      <c r="F17" s="6"/>
      <c r="G17" s="58"/>
    </row>
    <row r="18" spans="1:8" x14ac:dyDescent="0.2">
      <c r="A18" s="4" t="s">
        <v>136</v>
      </c>
      <c r="B18" s="4" t="s">
        <v>7</v>
      </c>
      <c r="C18" s="6">
        <v>10232</v>
      </c>
      <c r="D18" s="6">
        <v>10232</v>
      </c>
      <c r="E18" s="6">
        <v>10232</v>
      </c>
      <c r="F18" s="6">
        <v>10232</v>
      </c>
      <c r="G18" s="95">
        <v>7674.03</v>
      </c>
      <c r="H18" s="142">
        <v>15000</v>
      </c>
    </row>
    <row r="19" spans="1:8" x14ac:dyDescent="0.2">
      <c r="A19" s="4" t="s">
        <v>515</v>
      </c>
      <c r="B19" s="4" t="s">
        <v>516</v>
      </c>
      <c r="C19" s="6">
        <v>0</v>
      </c>
      <c r="D19" s="6">
        <v>8413.2000000000007</v>
      </c>
      <c r="E19" s="6">
        <v>8000</v>
      </c>
      <c r="F19" s="6">
        <v>8000</v>
      </c>
      <c r="G19" s="95">
        <v>5364</v>
      </c>
      <c r="H19" s="59">
        <v>8000</v>
      </c>
    </row>
    <row r="20" spans="1:8" x14ac:dyDescent="0.2">
      <c r="A20" s="4" t="s">
        <v>2</v>
      </c>
      <c r="B20" s="4" t="s">
        <v>8</v>
      </c>
      <c r="C20" s="6">
        <v>458.94</v>
      </c>
      <c r="D20" s="6">
        <v>394.18</v>
      </c>
      <c r="E20" s="6">
        <v>500</v>
      </c>
      <c r="F20" s="6">
        <v>500</v>
      </c>
      <c r="G20" s="58">
        <v>236.86</v>
      </c>
      <c r="H20" s="59">
        <v>500</v>
      </c>
    </row>
    <row r="21" spans="1:8" x14ac:dyDescent="0.2">
      <c r="A21" s="4" t="s">
        <v>9</v>
      </c>
      <c r="B21" s="4" t="s">
        <v>10</v>
      </c>
      <c r="C21" s="6">
        <v>2000</v>
      </c>
      <c r="D21" s="6">
        <v>2200</v>
      </c>
      <c r="E21" s="58">
        <v>2500</v>
      </c>
      <c r="F21" s="6">
        <v>2500</v>
      </c>
      <c r="G21" s="58">
        <v>2500</v>
      </c>
      <c r="H21" s="142">
        <v>3000</v>
      </c>
    </row>
    <row r="22" spans="1:8" x14ac:dyDescent="0.2">
      <c r="A22" s="4" t="s">
        <v>137</v>
      </c>
      <c r="B22" s="4" t="s">
        <v>11</v>
      </c>
      <c r="C22" s="6">
        <v>1702.54</v>
      </c>
      <c r="D22" s="6">
        <v>1905.77</v>
      </c>
      <c r="E22" s="6">
        <v>2500</v>
      </c>
      <c r="F22" s="6">
        <v>2500</v>
      </c>
      <c r="G22" s="58">
        <v>1369.9</v>
      </c>
      <c r="H22" s="59">
        <v>2500</v>
      </c>
    </row>
    <row r="23" spans="1:8" ht="27" customHeight="1" x14ac:dyDescent="0.25">
      <c r="A23" s="11" t="s">
        <v>135</v>
      </c>
      <c r="B23" s="4"/>
      <c r="C23" s="18">
        <f t="shared" ref="C23:H23" si="2">SUM(C18:C22)</f>
        <v>14393.48</v>
      </c>
      <c r="D23" s="18">
        <f t="shared" si="2"/>
        <v>23145.15</v>
      </c>
      <c r="E23" s="18">
        <f t="shared" si="2"/>
        <v>23732</v>
      </c>
      <c r="F23" s="18">
        <f t="shared" si="2"/>
        <v>23732</v>
      </c>
      <c r="G23" s="18">
        <f t="shared" si="2"/>
        <v>17144.79</v>
      </c>
      <c r="H23" s="108">
        <f t="shared" si="2"/>
        <v>29000</v>
      </c>
    </row>
    <row r="24" spans="1:8" ht="27" customHeight="1" x14ac:dyDescent="0.25">
      <c r="A24" s="11"/>
      <c r="B24" s="4"/>
      <c r="C24" s="18"/>
      <c r="D24" s="18"/>
      <c r="E24" s="18"/>
      <c r="F24" s="18"/>
      <c r="G24" s="18"/>
      <c r="H24" s="108"/>
    </row>
    <row r="25" spans="1:8" ht="22.5" customHeight="1" x14ac:dyDescent="0.25">
      <c r="A25" s="11" t="s">
        <v>145</v>
      </c>
      <c r="B25" s="4"/>
      <c r="C25" s="6"/>
      <c r="D25" s="6"/>
      <c r="E25" s="6"/>
      <c r="F25" s="6"/>
      <c r="G25" s="6"/>
    </row>
    <row r="26" spans="1:8" x14ac:dyDescent="0.2">
      <c r="A26" s="4" t="s">
        <v>12</v>
      </c>
      <c r="B26" s="4" t="s">
        <v>13</v>
      </c>
      <c r="C26" s="58">
        <v>24277</v>
      </c>
      <c r="D26" s="58">
        <v>25005</v>
      </c>
      <c r="E26" s="58">
        <v>25505</v>
      </c>
      <c r="F26" s="6">
        <v>25505</v>
      </c>
      <c r="G26" s="58">
        <v>18638.240000000002</v>
      </c>
      <c r="H26" s="142">
        <v>26270</v>
      </c>
    </row>
    <row r="27" spans="1:8" x14ac:dyDescent="0.2">
      <c r="A27" s="4" t="s">
        <v>137</v>
      </c>
      <c r="B27" s="4" t="s">
        <v>14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23">
        <v>0</v>
      </c>
    </row>
    <row r="28" spans="1:8" s="13" customFormat="1" ht="26.25" customHeight="1" x14ac:dyDescent="0.25">
      <c r="A28" s="11" t="s">
        <v>135</v>
      </c>
      <c r="B28" s="11"/>
      <c r="C28" s="63">
        <f t="shared" ref="C28:H28" si="3">SUM(C26:C27)</f>
        <v>24277</v>
      </c>
      <c r="D28" s="63">
        <f>SUM(D26:D27)</f>
        <v>25005</v>
      </c>
      <c r="E28" s="63">
        <f t="shared" si="3"/>
        <v>25505</v>
      </c>
      <c r="F28" s="18">
        <f t="shared" si="3"/>
        <v>25505</v>
      </c>
      <c r="G28" s="63">
        <f t="shared" si="3"/>
        <v>18638.240000000002</v>
      </c>
      <c r="H28" s="109">
        <f t="shared" si="3"/>
        <v>26270</v>
      </c>
    </row>
    <row r="29" spans="1:8" s="13" customFormat="1" ht="15.75" customHeight="1" x14ac:dyDescent="0.25">
      <c r="A29" s="11"/>
      <c r="B29" s="11"/>
      <c r="C29" s="12"/>
      <c r="D29" s="12"/>
      <c r="E29" s="12"/>
      <c r="F29" s="12"/>
      <c r="G29" s="12"/>
      <c r="H29" s="110"/>
    </row>
    <row r="30" spans="1:8" ht="24.75" customHeight="1" x14ac:dyDescent="0.25">
      <c r="A30" s="11" t="s">
        <v>146</v>
      </c>
      <c r="B30" s="4"/>
      <c r="C30" s="6"/>
      <c r="D30" s="6"/>
      <c r="E30" s="6"/>
      <c r="F30" s="6"/>
      <c r="G30" s="6"/>
    </row>
    <row r="31" spans="1:8" x14ac:dyDescent="0.2">
      <c r="A31" s="4" t="s">
        <v>136</v>
      </c>
      <c r="B31" s="4" t="s">
        <v>15</v>
      </c>
      <c r="C31" s="58">
        <v>2780.96</v>
      </c>
      <c r="D31" s="58">
        <v>2865</v>
      </c>
      <c r="E31" s="58">
        <v>2920</v>
      </c>
      <c r="F31" s="6">
        <v>2920</v>
      </c>
      <c r="G31" s="95">
        <v>2133.89</v>
      </c>
      <c r="H31" s="142">
        <v>3008</v>
      </c>
    </row>
    <row r="32" spans="1:8" x14ac:dyDescent="0.2">
      <c r="A32" s="4" t="s">
        <v>137</v>
      </c>
      <c r="B32" s="4" t="s">
        <v>16</v>
      </c>
      <c r="C32" s="58">
        <v>0</v>
      </c>
      <c r="D32" s="58">
        <v>0</v>
      </c>
      <c r="E32" s="58">
        <v>0</v>
      </c>
      <c r="F32" s="6">
        <v>0</v>
      </c>
      <c r="G32" s="58">
        <v>0</v>
      </c>
      <c r="H32" s="59">
        <v>0</v>
      </c>
    </row>
    <row r="33" spans="1:8" ht="21" customHeight="1" x14ac:dyDescent="0.25">
      <c r="A33" s="11" t="s">
        <v>135</v>
      </c>
      <c r="B33" s="4"/>
      <c r="C33" s="63">
        <f t="shared" ref="C33:H33" si="4">SUM(C31:C32)</f>
        <v>2780.96</v>
      </c>
      <c r="D33" s="63">
        <f>SUM(D31:D32)</f>
        <v>2865</v>
      </c>
      <c r="E33" s="63">
        <f t="shared" si="4"/>
        <v>2920</v>
      </c>
      <c r="F33" s="18">
        <f t="shared" si="4"/>
        <v>2920</v>
      </c>
      <c r="G33" s="63">
        <f t="shared" si="4"/>
        <v>2133.89</v>
      </c>
      <c r="H33" s="109">
        <f t="shared" si="4"/>
        <v>3008</v>
      </c>
    </row>
    <row r="34" spans="1:8" ht="18.75" customHeight="1" x14ac:dyDescent="0.2">
      <c r="A34" s="4"/>
      <c r="B34" s="4"/>
      <c r="C34" s="6"/>
      <c r="D34" s="6"/>
      <c r="E34" s="6"/>
      <c r="F34" s="6"/>
      <c r="G34" s="6"/>
    </row>
    <row r="35" spans="1:8" ht="18.75" customHeight="1" x14ac:dyDescent="0.25">
      <c r="A35" s="83" t="s">
        <v>271</v>
      </c>
      <c r="B35" s="4"/>
      <c r="C35" s="6"/>
      <c r="D35" s="6"/>
      <c r="E35" s="6"/>
      <c r="F35" s="6"/>
      <c r="G35" s="6"/>
    </row>
    <row r="36" spans="1:8" x14ac:dyDescent="0.2">
      <c r="A36" s="4" t="s">
        <v>272</v>
      </c>
      <c r="B36" s="4" t="s">
        <v>17</v>
      </c>
      <c r="C36" s="6">
        <v>25235.08</v>
      </c>
      <c r="D36" s="6">
        <v>23492.720000000001</v>
      </c>
      <c r="E36" s="6">
        <v>26510</v>
      </c>
      <c r="F36" s="6">
        <v>26510</v>
      </c>
      <c r="G36" s="95">
        <v>17684.09</v>
      </c>
      <c r="H36" s="142">
        <v>27305</v>
      </c>
    </row>
    <row r="37" spans="1:8" x14ac:dyDescent="0.2">
      <c r="A37" s="4" t="s">
        <v>274</v>
      </c>
      <c r="B37" s="4" t="s">
        <v>273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23">
        <v>0</v>
      </c>
    </row>
    <row r="38" spans="1:8" x14ac:dyDescent="0.2">
      <c r="A38" s="4" t="s">
        <v>275</v>
      </c>
      <c r="B38" s="4" t="s">
        <v>276</v>
      </c>
      <c r="C38" s="58">
        <v>0</v>
      </c>
      <c r="D38" s="58">
        <v>0</v>
      </c>
      <c r="E38" s="58">
        <v>0</v>
      </c>
      <c r="F38" s="6">
        <v>0</v>
      </c>
      <c r="G38" s="95">
        <v>0</v>
      </c>
      <c r="H38" s="23">
        <v>0</v>
      </c>
    </row>
    <row r="39" spans="1:8" x14ac:dyDescent="0.2">
      <c r="A39" s="4" t="s">
        <v>2</v>
      </c>
      <c r="B39" s="4" t="s">
        <v>18</v>
      </c>
      <c r="C39" s="6">
        <v>0</v>
      </c>
      <c r="D39" s="6">
        <v>0</v>
      </c>
      <c r="E39" s="6">
        <v>500</v>
      </c>
      <c r="F39" s="6">
        <v>500</v>
      </c>
      <c r="G39" s="58">
        <v>0</v>
      </c>
      <c r="H39" s="23">
        <v>500</v>
      </c>
    </row>
    <row r="40" spans="1:8" x14ac:dyDescent="0.2">
      <c r="A40" s="4" t="s">
        <v>137</v>
      </c>
      <c r="B40" s="4" t="s">
        <v>19</v>
      </c>
      <c r="C40" s="6">
        <v>1660.55</v>
      </c>
      <c r="D40" s="6">
        <v>2882.97</v>
      </c>
      <c r="E40" s="6">
        <v>2250</v>
      </c>
      <c r="F40" s="6">
        <v>2250</v>
      </c>
      <c r="G40" s="58">
        <v>885.9</v>
      </c>
      <c r="H40" s="59">
        <v>2250</v>
      </c>
    </row>
    <row r="41" spans="1:8" ht="14.25" customHeight="1" x14ac:dyDescent="0.2">
      <c r="A41" s="4" t="s">
        <v>277</v>
      </c>
      <c r="B41" s="4" t="s">
        <v>278</v>
      </c>
      <c r="C41" s="6">
        <v>0</v>
      </c>
      <c r="D41" s="6">
        <v>0</v>
      </c>
      <c r="E41" s="6">
        <v>0</v>
      </c>
      <c r="F41" s="6">
        <v>0</v>
      </c>
      <c r="G41" s="58">
        <v>0</v>
      </c>
      <c r="H41" s="23">
        <v>0</v>
      </c>
    </row>
    <row r="42" spans="1:8" ht="21" customHeight="1" x14ac:dyDescent="0.25">
      <c r="A42" s="11" t="s">
        <v>135</v>
      </c>
      <c r="B42" s="4"/>
      <c r="C42" s="63">
        <f t="shared" ref="C42:H42" si="5">SUM(C36:C41)</f>
        <v>26895.63</v>
      </c>
      <c r="D42" s="63">
        <f>SUM(D36:D41)</f>
        <v>26375.690000000002</v>
      </c>
      <c r="E42" s="63">
        <f t="shared" si="5"/>
        <v>29260</v>
      </c>
      <c r="F42" s="18">
        <f t="shared" si="5"/>
        <v>29260</v>
      </c>
      <c r="G42" s="18">
        <f t="shared" si="5"/>
        <v>18569.990000000002</v>
      </c>
      <c r="H42" s="108">
        <f t="shared" si="5"/>
        <v>30055</v>
      </c>
    </row>
    <row r="43" spans="1:8" ht="16.5" customHeight="1" x14ac:dyDescent="0.2">
      <c r="A43" s="4"/>
      <c r="B43" s="4"/>
      <c r="C43" s="6"/>
      <c r="D43" s="6"/>
      <c r="E43" s="6"/>
      <c r="F43" s="6"/>
      <c r="G43" s="6"/>
    </row>
    <row r="44" spans="1:8" ht="17.25" customHeight="1" x14ac:dyDescent="0.25">
      <c r="A44" s="11" t="s">
        <v>147</v>
      </c>
      <c r="B44" s="4"/>
      <c r="C44" s="6"/>
      <c r="D44" s="6"/>
      <c r="E44" s="6"/>
      <c r="F44" s="6"/>
      <c r="G44" s="6"/>
    </row>
    <row r="45" spans="1:8" x14ac:dyDescent="0.2">
      <c r="A45" s="4" t="s">
        <v>136</v>
      </c>
      <c r="B45" s="4" t="s">
        <v>20</v>
      </c>
      <c r="C45" s="6">
        <v>33813</v>
      </c>
      <c r="D45" s="6">
        <v>34030.879999999997</v>
      </c>
      <c r="E45" s="6">
        <v>37031</v>
      </c>
      <c r="F45" s="58">
        <v>37031</v>
      </c>
      <c r="G45" s="95">
        <v>27061.13</v>
      </c>
      <c r="H45" s="142">
        <v>38142</v>
      </c>
    </row>
    <row r="46" spans="1:8" x14ac:dyDescent="0.2">
      <c r="A46" s="4" t="s">
        <v>250</v>
      </c>
      <c r="B46" s="4" t="s">
        <v>21</v>
      </c>
      <c r="C46" s="6">
        <v>8545.74</v>
      </c>
      <c r="D46" s="6">
        <v>7221.86</v>
      </c>
      <c r="E46" s="6">
        <v>8000</v>
      </c>
      <c r="F46" s="6">
        <v>8000</v>
      </c>
      <c r="G46" s="6">
        <v>7439.96</v>
      </c>
      <c r="H46" s="142">
        <v>9000</v>
      </c>
    </row>
    <row r="47" spans="1:8" x14ac:dyDescent="0.2">
      <c r="A47" s="4" t="s">
        <v>248</v>
      </c>
      <c r="B47" s="4" t="s">
        <v>249</v>
      </c>
      <c r="C47" s="6">
        <v>0</v>
      </c>
      <c r="D47" s="6">
        <v>0</v>
      </c>
      <c r="E47" s="6">
        <v>0</v>
      </c>
      <c r="F47" s="6">
        <v>0</v>
      </c>
      <c r="G47" s="58">
        <v>0</v>
      </c>
      <c r="H47" s="23">
        <v>0</v>
      </c>
    </row>
    <row r="48" spans="1:8" x14ac:dyDescent="0.2">
      <c r="A48" s="4" t="s">
        <v>2</v>
      </c>
      <c r="B48" s="4" t="s">
        <v>22</v>
      </c>
      <c r="C48" s="6">
        <v>0</v>
      </c>
      <c r="D48" s="6">
        <v>0</v>
      </c>
      <c r="E48" s="6">
        <v>250</v>
      </c>
      <c r="F48" s="6">
        <v>250</v>
      </c>
      <c r="G48" s="58">
        <v>0</v>
      </c>
      <c r="H48" s="142">
        <v>4250</v>
      </c>
    </row>
    <row r="49" spans="1:8" ht="15.75" customHeight="1" x14ac:dyDescent="0.2">
      <c r="A49" s="4" t="s">
        <v>137</v>
      </c>
      <c r="B49" s="4" t="s">
        <v>23</v>
      </c>
      <c r="C49" s="6">
        <v>6559.77</v>
      </c>
      <c r="D49" s="6">
        <v>5263.86</v>
      </c>
      <c r="E49" s="6">
        <v>7000</v>
      </c>
      <c r="F49" s="6">
        <v>7000</v>
      </c>
      <c r="G49" s="6">
        <v>4746.54</v>
      </c>
      <c r="H49" s="59">
        <v>7000</v>
      </c>
    </row>
    <row r="50" spans="1:8" ht="21.75" customHeight="1" x14ac:dyDescent="0.25">
      <c r="A50" s="11" t="s">
        <v>135</v>
      </c>
      <c r="B50" s="4"/>
      <c r="C50" s="18">
        <f t="shared" ref="C50:H50" si="6">SUM(C45:C49)</f>
        <v>48918.509999999995</v>
      </c>
      <c r="D50" s="18">
        <f>SUM(D45:D49)</f>
        <v>46516.6</v>
      </c>
      <c r="E50" s="18">
        <f t="shared" si="6"/>
        <v>52281</v>
      </c>
      <c r="F50" s="18">
        <f t="shared" si="6"/>
        <v>52281</v>
      </c>
      <c r="G50" s="18">
        <f t="shared" si="6"/>
        <v>39247.630000000005</v>
      </c>
      <c r="H50" s="108">
        <f t="shared" si="6"/>
        <v>58392</v>
      </c>
    </row>
    <row r="51" spans="1:8" ht="13.5" customHeight="1" x14ac:dyDescent="0.2">
      <c r="A51" s="4"/>
      <c r="B51" s="4"/>
      <c r="C51" s="6"/>
      <c r="D51" s="6"/>
      <c r="E51" s="6"/>
      <c r="F51" s="6"/>
      <c r="G51" s="6"/>
    </row>
    <row r="52" spans="1:8" ht="18.75" customHeight="1" x14ac:dyDescent="0.25">
      <c r="A52" s="11" t="s">
        <v>148</v>
      </c>
      <c r="B52" s="4"/>
      <c r="C52" s="6"/>
      <c r="D52" s="6"/>
      <c r="E52" s="6"/>
      <c r="F52" s="6"/>
      <c r="G52" s="6"/>
    </row>
    <row r="53" spans="1:8" x14ac:dyDescent="0.2">
      <c r="A53" s="4" t="s">
        <v>137</v>
      </c>
      <c r="B53" s="4" t="s">
        <v>24</v>
      </c>
      <c r="C53" s="58">
        <v>39566.65</v>
      </c>
      <c r="D53" s="58">
        <v>43983.55</v>
      </c>
      <c r="E53" s="58">
        <v>35000</v>
      </c>
      <c r="F53" s="58">
        <v>35000</v>
      </c>
      <c r="G53" s="95">
        <v>8247</v>
      </c>
      <c r="H53" s="152">
        <v>25000</v>
      </c>
    </row>
    <row r="54" spans="1:8" ht="15.75" x14ac:dyDescent="0.25">
      <c r="A54" s="11" t="s">
        <v>135</v>
      </c>
      <c r="B54" s="4"/>
      <c r="C54" s="63">
        <f t="shared" ref="C54:H54" si="7">SUM(C53)</f>
        <v>39566.65</v>
      </c>
      <c r="D54" s="63">
        <f>SUM(D53)</f>
        <v>43983.55</v>
      </c>
      <c r="E54" s="63">
        <f>SUM(E53)</f>
        <v>35000</v>
      </c>
      <c r="F54" s="18">
        <f t="shared" si="7"/>
        <v>35000</v>
      </c>
      <c r="G54" s="18">
        <f t="shared" si="7"/>
        <v>8247</v>
      </c>
      <c r="H54" s="108">
        <f t="shared" si="7"/>
        <v>25000</v>
      </c>
    </row>
    <row r="55" spans="1:8" ht="10.5" customHeight="1" x14ac:dyDescent="0.25">
      <c r="A55" s="11"/>
      <c r="B55" s="4"/>
      <c r="C55" s="6"/>
      <c r="D55" s="6"/>
      <c r="E55" s="6"/>
      <c r="F55" s="6"/>
      <c r="G55" s="6"/>
    </row>
    <row r="56" spans="1:8" ht="15.75" x14ac:dyDescent="0.25">
      <c r="A56" s="11" t="s">
        <v>149</v>
      </c>
      <c r="B56" s="4"/>
      <c r="C56" s="6"/>
      <c r="D56" s="6"/>
      <c r="E56" s="6"/>
      <c r="F56" s="6"/>
      <c r="G56" s="6"/>
    </row>
    <row r="57" spans="1:8" x14ac:dyDescent="0.2">
      <c r="A57" s="4" t="s">
        <v>251</v>
      </c>
      <c r="B57" s="4" t="s">
        <v>25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23">
        <v>0</v>
      </c>
    </row>
    <row r="58" spans="1:8" x14ac:dyDescent="0.2">
      <c r="A58" s="4" t="s">
        <v>512</v>
      </c>
      <c r="B58" s="4" t="s">
        <v>511</v>
      </c>
      <c r="C58" s="6">
        <v>0</v>
      </c>
      <c r="D58" s="6">
        <v>2250</v>
      </c>
      <c r="E58" s="6">
        <v>0</v>
      </c>
      <c r="F58" s="58">
        <v>0</v>
      </c>
      <c r="G58" s="6">
        <v>0</v>
      </c>
      <c r="H58" s="23">
        <v>0</v>
      </c>
    </row>
    <row r="59" spans="1:8" ht="15.75" x14ac:dyDescent="0.25">
      <c r="A59" s="11" t="s">
        <v>135</v>
      </c>
      <c r="B59" s="4"/>
      <c r="C59" s="18">
        <f>SUM(C57)</f>
        <v>0</v>
      </c>
      <c r="D59" s="18">
        <v>0</v>
      </c>
      <c r="E59" s="18">
        <f>SUM(E57:E58)</f>
        <v>0</v>
      </c>
      <c r="F59" s="18">
        <f>SUM(F57:F58)</f>
        <v>0</v>
      </c>
      <c r="G59" s="18">
        <f>SUM(G57,)</f>
        <v>0</v>
      </c>
      <c r="H59" s="108">
        <f>SUM(H57,H58)</f>
        <v>0</v>
      </c>
    </row>
    <row r="60" spans="1:8" x14ac:dyDescent="0.2">
      <c r="A60" s="4"/>
      <c r="B60" s="4"/>
      <c r="C60" s="6"/>
      <c r="D60" s="6"/>
      <c r="E60" s="6"/>
      <c r="F60" s="6"/>
      <c r="G60" s="6"/>
    </row>
    <row r="61" spans="1:8" ht="17.25" customHeight="1" x14ac:dyDescent="0.25">
      <c r="A61" s="11" t="s">
        <v>252</v>
      </c>
      <c r="B61" s="4"/>
      <c r="C61" s="6"/>
      <c r="D61" s="6"/>
      <c r="E61" s="6"/>
      <c r="F61" s="6"/>
      <c r="G61" s="6"/>
    </row>
    <row r="62" spans="1:8" ht="12" customHeight="1" x14ac:dyDescent="0.2">
      <c r="A62" s="4" t="s">
        <v>137</v>
      </c>
      <c r="B62" s="4" t="s">
        <v>253</v>
      </c>
      <c r="C62" s="58">
        <v>0</v>
      </c>
      <c r="D62" s="58">
        <v>0</v>
      </c>
      <c r="E62" s="58">
        <v>0</v>
      </c>
      <c r="F62" s="6">
        <v>0</v>
      </c>
      <c r="G62" s="58">
        <v>0</v>
      </c>
      <c r="H62" s="23">
        <v>350000</v>
      </c>
    </row>
    <row r="63" spans="1:8" ht="12.75" customHeight="1" x14ac:dyDescent="0.2">
      <c r="A63" s="4" t="s">
        <v>254</v>
      </c>
      <c r="B63" s="4" t="s">
        <v>255</v>
      </c>
      <c r="C63" s="58">
        <v>0</v>
      </c>
      <c r="D63" s="58">
        <v>10720</v>
      </c>
      <c r="E63" s="58">
        <v>0</v>
      </c>
      <c r="F63" s="6">
        <v>4930</v>
      </c>
      <c r="G63" s="95">
        <v>4930</v>
      </c>
      <c r="H63" s="59">
        <v>0</v>
      </c>
    </row>
    <row r="64" spans="1:8" ht="15.75" customHeight="1" x14ac:dyDescent="0.25">
      <c r="A64" s="11" t="s">
        <v>135</v>
      </c>
      <c r="B64" s="4"/>
      <c r="C64" s="63">
        <f t="shared" ref="C64:H64" si="8">SUM(C62:C63)</f>
        <v>0</v>
      </c>
      <c r="D64" s="63">
        <f>SUM(D62:D63)</f>
        <v>10720</v>
      </c>
      <c r="E64" s="63">
        <f t="shared" si="8"/>
        <v>0</v>
      </c>
      <c r="F64" s="18">
        <f t="shared" si="8"/>
        <v>4930</v>
      </c>
      <c r="G64" s="18">
        <f t="shared" si="8"/>
        <v>4930</v>
      </c>
      <c r="H64" s="109">
        <f t="shared" si="8"/>
        <v>350000</v>
      </c>
    </row>
    <row r="65" spans="1:8" ht="12.75" customHeight="1" x14ac:dyDescent="0.2">
      <c r="A65" s="4"/>
      <c r="B65" s="4"/>
      <c r="C65" s="6"/>
      <c r="D65" s="6"/>
      <c r="E65" s="6"/>
      <c r="F65" s="6"/>
      <c r="G65" s="6"/>
    </row>
    <row r="66" spans="1:8" ht="15.75" x14ac:dyDescent="0.25">
      <c r="A66" s="11" t="s">
        <v>150</v>
      </c>
      <c r="B66" s="4"/>
      <c r="C66" s="6"/>
      <c r="D66" s="6"/>
      <c r="E66" s="6"/>
      <c r="F66" s="6"/>
      <c r="G66" s="6"/>
    </row>
    <row r="67" spans="1:8" x14ac:dyDescent="0.2">
      <c r="A67" s="4" t="s">
        <v>137</v>
      </c>
      <c r="B67" s="4" t="s">
        <v>26</v>
      </c>
      <c r="C67" s="6">
        <v>3279.6</v>
      </c>
      <c r="D67" s="6">
        <v>2930.14</v>
      </c>
      <c r="E67" s="6">
        <v>3600</v>
      </c>
      <c r="F67" s="6">
        <v>3600</v>
      </c>
      <c r="G67" s="95">
        <v>0</v>
      </c>
      <c r="H67" s="142">
        <v>4164</v>
      </c>
    </row>
    <row r="68" spans="1:8" ht="15.75" x14ac:dyDescent="0.25">
      <c r="A68" s="11" t="s">
        <v>135</v>
      </c>
      <c r="B68" s="4"/>
      <c r="C68" s="18">
        <f t="shared" ref="C68:H68" si="9">SUM(C67:C67)</f>
        <v>3279.6</v>
      </c>
      <c r="D68" s="18">
        <f t="shared" si="9"/>
        <v>2930.14</v>
      </c>
      <c r="E68" s="18">
        <f t="shared" si="9"/>
        <v>3600</v>
      </c>
      <c r="F68" s="18">
        <f t="shared" si="9"/>
        <v>3600</v>
      </c>
      <c r="G68" s="93">
        <f t="shared" si="9"/>
        <v>0</v>
      </c>
      <c r="H68" s="111">
        <f t="shared" si="9"/>
        <v>4164</v>
      </c>
    </row>
    <row r="69" spans="1:8" ht="15.75" customHeight="1" x14ac:dyDescent="0.2">
      <c r="A69" s="4"/>
      <c r="B69" s="4"/>
      <c r="C69" s="6"/>
      <c r="D69" s="6"/>
      <c r="E69" s="6"/>
      <c r="F69" s="6"/>
      <c r="G69" s="94"/>
    </row>
    <row r="70" spans="1:8" ht="28.5" customHeight="1" x14ac:dyDescent="0.25">
      <c r="A70" s="11" t="s">
        <v>256</v>
      </c>
      <c r="B70" s="4"/>
      <c r="C70" s="6"/>
      <c r="D70" s="6"/>
      <c r="E70" s="6"/>
      <c r="F70" s="6"/>
      <c r="G70" s="6"/>
    </row>
    <row r="71" spans="1:8" ht="10.5" customHeight="1" x14ac:dyDescent="0.2">
      <c r="A71" s="4" t="s">
        <v>521</v>
      </c>
      <c r="B71" s="4" t="s">
        <v>522</v>
      </c>
      <c r="C71" s="6">
        <v>0</v>
      </c>
      <c r="D71" s="6">
        <v>0</v>
      </c>
      <c r="E71" s="6">
        <v>360</v>
      </c>
      <c r="F71" s="6">
        <v>360</v>
      </c>
      <c r="G71" s="6">
        <v>0</v>
      </c>
      <c r="H71" s="142">
        <v>500</v>
      </c>
    </row>
    <row r="72" spans="1:8" x14ac:dyDescent="0.2">
      <c r="A72" s="4" t="s">
        <v>136</v>
      </c>
      <c r="B72" s="4" t="s">
        <v>27</v>
      </c>
      <c r="C72" s="6">
        <v>10301.77</v>
      </c>
      <c r="D72" s="6">
        <v>14339.33</v>
      </c>
      <c r="E72" s="6">
        <v>15000</v>
      </c>
      <c r="F72" s="6">
        <v>15000</v>
      </c>
      <c r="G72" s="6">
        <v>10990.23</v>
      </c>
      <c r="H72" s="59">
        <v>15000</v>
      </c>
    </row>
    <row r="73" spans="1:8" x14ac:dyDescent="0.2">
      <c r="A73" s="4" t="s">
        <v>257</v>
      </c>
      <c r="B73" s="4" t="s">
        <v>258</v>
      </c>
      <c r="C73" s="6">
        <v>0</v>
      </c>
      <c r="D73" s="6">
        <v>0</v>
      </c>
      <c r="E73" s="6">
        <v>0</v>
      </c>
      <c r="F73" s="6">
        <v>0</v>
      </c>
      <c r="G73" s="6">
        <v>11004.28</v>
      </c>
      <c r="H73" s="23">
        <v>0</v>
      </c>
    </row>
    <row r="74" spans="1:8" x14ac:dyDescent="0.2">
      <c r="A74" s="4" t="s">
        <v>2</v>
      </c>
      <c r="B74" s="4" t="s">
        <v>28</v>
      </c>
      <c r="C74" s="58">
        <v>0</v>
      </c>
      <c r="D74" s="58">
        <v>0</v>
      </c>
      <c r="E74" s="58">
        <v>0</v>
      </c>
      <c r="F74" s="6">
        <v>0</v>
      </c>
      <c r="G74" s="58">
        <v>0</v>
      </c>
      <c r="H74" s="23">
        <v>0</v>
      </c>
    </row>
    <row r="75" spans="1:8" x14ac:dyDescent="0.2">
      <c r="A75" s="4" t="s">
        <v>137</v>
      </c>
      <c r="B75" s="4" t="s">
        <v>29</v>
      </c>
      <c r="C75" s="58">
        <v>52198.68</v>
      </c>
      <c r="D75" s="58">
        <v>54668.06</v>
      </c>
      <c r="E75" s="58">
        <v>65000</v>
      </c>
      <c r="F75" s="58">
        <v>65000</v>
      </c>
      <c r="G75" s="6">
        <v>32829.519999999997</v>
      </c>
      <c r="H75" s="142">
        <v>55000</v>
      </c>
    </row>
    <row r="76" spans="1:8" ht="12.75" customHeight="1" x14ac:dyDescent="0.2">
      <c r="A76" s="4" t="s">
        <v>259</v>
      </c>
      <c r="B76" s="4" t="s">
        <v>260</v>
      </c>
      <c r="C76" s="58">
        <v>785.82</v>
      </c>
      <c r="D76" s="58">
        <v>441.91</v>
      </c>
      <c r="E76" s="58">
        <v>800</v>
      </c>
      <c r="F76" s="6">
        <v>800</v>
      </c>
      <c r="G76" s="6">
        <v>128.83000000000001</v>
      </c>
      <c r="H76" s="23">
        <v>800</v>
      </c>
    </row>
    <row r="77" spans="1:8" ht="13.5" customHeight="1" x14ac:dyDescent="0.2">
      <c r="A77" s="4" t="s">
        <v>261</v>
      </c>
      <c r="B77" s="4" t="s">
        <v>262</v>
      </c>
      <c r="C77" s="58">
        <v>9955.57</v>
      </c>
      <c r="D77" s="58">
        <v>26526.3</v>
      </c>
      <c r="E77" s="58">
        <v>20000</v>
      </c>
      <c r="F77" s="6">
        <v>801000</v>
      </c>
      <c r="G77" s="6">
        <v>85785.65</v>
      </c>
      <c r="H77" s="142">
        <v>28000</v>
      </c>
    </row>
    <row r="78" spans="1:8" ht="12.75" customHeight="1" x14ac:dyDescent="0.2">
      <c r="A78" s="4" t="s">
        <v>263</v>
      </c>
      <c r="B78" s="4" t="s">
        <v>264</v>
      </c>
      <c r="C78" s="58">
        <v>1739.51</v>
      </c>
      <c r="D78" s="58">
        <v>0</v>
      </c>
      <c r="E78" s="58">
        <v>0</v>
      </c>
      <c r="F78" s="6">
        <v>0</v>
      </c>
      <c r="G78" s="6">
        <v>0</v>
      </c>
      <c r="H78" s="23">
        <v>0</v>
      </c>
    </row>
    <row r="79" spans="1:8" ht="15.75" x14ac:dyDescent="0.25">
      <c r="A79" s="11" t="s">
        <v>135</v>
      </c>
      <c r="B79" s="4"/>
      <c r="C79" s="18">
        <f t="shared" ref="C79:H79" si="10">SUM(C71:C78)</f>
        <v>74981.349999999991</v>
      </c>
      <c r="D79" s="18">
        <f t="shared" si="10"/>
        <v>95975.6</v>
      </c>
      <c r="E79" s="18">
        <f t="shared" si="10"/>
        <v>101160</v>
      </c>
      <c r="F79" s="18">
        <f t="shared" si="10"/>
        <v>882160</v>
      </c>
      <c r="G79" s="18">
        <f t="shared" si="10"/>
        <v>140738.51</v>
      </c>
      <c r="H79" s="18">
        <f t="shared" si="10"/>
        <v>99300</v>
      </c>
    </row>
    <row r="80" spans="1:8" x14ac:dyDescent="0.2">
      <c r="A80" s="4"/>
      <c r="B80" s="4"/>
      <c r="C80" s="6"/>
      <c r="D80" s="6"/>
      <c r="E80" s="6"/>
      <c r="F80" s="6"/>
      <c r="G80" s="6"/>
    </row>
    <row r="81" spans="1:8" ht="15.75" x14ac:dyDescent="0.25">
      <c r="A81" s="11" t="s">
        <v>267</v>
      </c>
      <c r="B81" s="4"/>
      <c r="C81" s="6"/>
      <c r="D81" s="6"/>
      <c r="E81" s="6"/>
      <c r="F81" s="6"/>
      <c r="G81" s="6"/>
    </row>
    <row r="82" spans="1:8" x14ac:dyDescent="0.2">
      <c r="A82" s="4" t="s">
        <v>137</v>
      </c>
      <c r="B82" s="4" t="s">
        <v>30</v>
      </c>
      <c r="C82" s="6">
        <v>0</v>
      </c>
      <c r="D82" s="6">
        <v>0</v>
      </c>
      <c r="E82" s="6">
        <v>7500</v>
      </c>
      <c r="F82" s="6">
        <v>7500</v>
      </c>
      <c r="G82" s="6">
        <v>5000</v>
      </c>
      <c r="H82" s="59">
        <v>0</v>
      </c>
    </row>
    <row r="83" spans="1:8" ht="15.75" x14ac:dyDescent="0.25">
      <c r="A83" s="11" t="s">
        <v>135</v>
      </c>
      <c r="B83" s="4"/>
      <c r="C83" s="18">
        <f>SUM(C82:C82)</f>
        <v>0</v>
      </c>
      <c r="D83" s="18">
        <f>SUM(D82)</f>
        <v>0</v>
      </c>
      <c r="E83" s="18">
        <f>SUM(E82)</f>
        <v>7500</v>
      </c>
      <c r="F83" s="18">
        <f>SUM(F82:F82)</f>
        <v>7500</v>
      </c>
      <c r="G83" s="18">
        <f>SUM(G82:G82)</f>
        <v>5000</v>
      </c>
      <c r="H83" s="108">
        <f>SUM(H82:H82)</f>
        <v>0</v>
      </c>
    </row>
    <row r="84" spans="1:8" ht="8.25" customHeight="1" x14ac:dyDescent="0.2">
      <c r="A84" s="4"/>
      <c r="B84" s="4"/>
      <c r="C84" s="6"/>
      <c r="D84" s="6"/>
      <c r="E84" s="6"/>
      <c r="F84" s="6"/>
      <c r="G84" s="6"/>
    </row>
    <row r="85" spans="1:8" s="16" customFormat="1" ht="32.25" customHeight="1" x14ac:dyDescent="0.25">
      <c r="A85" s="17" t="s">
        <v>151</v>
      </c>
      <c r="B85" s="3"/>
      <c r="C85" s="15"/>
      <c r="D85" s="15"/>
      <c r="E85" s="15"/>
      <c r="F85" s="15"/>
      <c r="G85" s="15"/>
      <c r="H85" s="112"/>
    </row>
    <row r="86" spans="1:8" x14ac:dyDescent="0.2">
      <c r="A86" s="4" t="s">
        <v>137</v>
      </c>
      <c r="B86" s="4" t="s">
        <v>31</v>
      </c>
      <c r="C86" s="6">
        <v>2907.77</v>
      </c>
      <c r="D86" s="6">
        <v>4113.74</v>
      </c>
      <c r="E86" s="6">
        <v>3500</v>
      </c>
      <c r="F86" s="6">
        <v>3500</v>
      </c>
      <c r="G86" s="6">
        <v>2378.44</v>
      </c>
      <c r="H86" s="23">
        <v>3500</v>
      </c>
    </row>
    <row r="87" spans="1:8" x14ac:dyDescent="0.2">
      <c r="A87" s="4" t="s">
        <v>265</v>
      </c>
      <c r="B87" s="4" t="s">
        <v>266</v>
      </c>
      <c r="C87" s="58">
        <v>0</v>
      </c>
      <c r="D87" s="58">
        <v>0</v>
      </c>
      <c r="E87" s="58">
        <v>0</v>
      </c>
      <c r="F87" s="6">
        <v>0</v>
      </c>
      <c r="G87" s="6">
        <v>0</v>
      </c>
      <c r="H87" s="23">
        <v>0</v>
      </c>
    </row>
    <row r="88" spans="1:8" ht="15.75" x14ac:dyDescent="0.25">
      <c r="A88" s="11" t="s">
        <v>135</v>
      </c>
      <c r="B88" s="4"/>
      <c r="C88" s="18">
        <f t="shared" ref="C88:H88" si="11">SUM(C86:C87)</f>
        <v>2907.77</v>
      </c>
      <c r="D88" s="18">
        <f>SUM(D86:D87)</f>
        <v>4113.74</v>
      </c>
      <c r="E88" s="18">
        <f t="shared" si="11"/>
        <v>3500</v>
      </c>
      <c r="F88" s="18">
        <f t="shared" si="11"/>
        <v>3500</v>
      </c>
      <c r="G88" s="18">
        <f t="shared" si="11"/>
        <v>2378.44</v>
      </c>
      <c r="H88" s="108">
        <f t="shared" si="11"/>
        <v>3500</v>
      </c>
    </row>
    <row r="89" spans="1:8" ht="17.25" customHeight="1" x14ac:dyDescent="0.2">
      <c r="A89" s="4"/>
      <c r="B89" s="4"/>
      <c r="C89" s="6"/>
      <c r="D89" s="6"/>
      <c r="E89" s="6"/>
      <c r="F89" s="6"/>
      <c r="G89" s="6"/>
    </row>
    <row r="90" spans="1:8" ht="15.75" x14ac:dyDescent="0.25">
      <c r="A90" s="11" t="s">
        <v>152</v>
      </c>
      <c r="B90" s="4"/>
      <c r="C90" s="6"/>
      <c r="D90" s="6"/>
      <c r="E90" s="6"/>
      <c r="F90" s="6"/>
      <c r="G90" s="6"/>
    </row>
    <row r="91" spans="1:8" x14ac:dyDescent="0.2">
      <c r="A91" s="4" t="s">
        <v>138</v>
      </c>
      <c r="B91" s="4" t="s">
        <v>32</v>
      </c>
      <c r="C91" s="58">
        <v>39740.910000000003</v>
      </c>
      <c r="D91" s="58">
        <v>42483.51</v>
      </c>
      <c r="E91" s="58">
        <v>45000</v>
      </c>
      <c r="F91" s="143">
        <v>45000</v>
      </c>
      <c r="G91" s="95">
        <v>47358.400000000001</v>
      </c>
      <c r="H91" s="142">
        <v>49000</v>
      </c>
    </row>
    <row r="92" spans="1:8" x14ac:dyDescent="0.2">
      <c r="A92" s="4" t="s">
        <v>268</v>
      </c>
      <c r="B92" s="4" t="s">
        <v>269</v>
      </c>
      <c r="C92" s="6">
        <v>1800</v>
      </c>
      <c r="D92" s="6">
        <v>79.2</v>
      </c>
      <c r="E92" s="58">
        <v>2500</v>
      </c>
      <c r="F92" s="6">
        <v>2500</v>
      </c>
      <c r="G92" s="58">
        <v>48.49</v>
      </c>
      <c r="H92" s="59">
        <v>2500</v>
      </c>
    </row>
    <row r="93" spans="1:8" x14ac:dyDescent="0.2">
      <c r="A93" s="4" t="s">
        <v>139</v>
      </c>
      <c r="B93" s="4" t="s">
        <v>33</v>
      </c>
      <c r="C93" s="6">
        <v>1301</v>
      </c>
      <c r="D93" s="6">
        <v>1411</v>
      </c>
      <c r="E93" s="58">
        <v>1500</v>
      </c>
      <c r="F93" s="6">
        <v>1500</v>
      </c>
      <c r="G93" s="6">
        <v>1510</v>
      </c>
      <c r="H93" s="142">
        <v>1600</v>
      </c>
    </row>
    <row r="94" spans="1:8" x14ac:dyDescent="0.2">
      <c r="A94" s="4" t="s">
        <v>34</v>
      </c>
      <c r="B94" s="4" t="s">
        <v>35</v>
      </c>
      <c r="C94" s="58">
        <v>0</v>
      </c>
      <c r="D94" s="58">
        <v>0</v>
      </c>
      <c r="E94" s="58">
        <v>0</v>
      </c>
      <c r="F94" s="6">
        <v>0</v>
      </c>
      <c r="G94" s="58">
        <v>0</v>
      </c>
      <c r="H94" s="23">
        <v>0</v>
      </c>
    </row>
    <row r="95" spans="1:8" x14ac:dyDescent="0.2">
      <c r="A95" s="4" t="s">
        <v>36</v>
      </c>
      <c r="B95" s="4" t="s">
        <v>37</v>
      </c>
      <c r="C95" s="58">
        <v>5000</v>
      </c>
      <c r="D95" s="58">
        <v>0</v>
      </c>
      <c r="E95" s="58">
        <v>0</v>
      </c>
      <c r="F95" s="6">
        <v>0</v>
      </c>
      <c r="G95" s="58">
        <v>0</v>
      </c>
      <c r="H95" s="23">
        <v>0</v>
      </c>
    </row>
    <row r="96" spans="1:8" x14ac:dyDescent="0.2">
      <c r="A96" s="4" t="s">
        <v>38</v>
      </c>
      <c r="B96" s="4" t="s">
        <v>39</v>
      </c>
      <c r="C96" s="58">
        <v>255.64</v>
      </c>
      <c r="D96" s="58">
        <v>309.61</v>
      </c>
      <c r="E96" s="58">
        <v>400</v>
      </c>
      <c r="F96" s="6">
        <v>400</v>
      </c>
      <c r="G96" s="58">
        <v>267.39999999999998</v>
      </c>
      <c r="H96" s="23">
        <v>400</v>
      </c>
    </row>
    <row r="97" spans="1:8" x14ac:dyDescent="0.2">
      <c r="A97" s="4" t="s">
        <v>40</v>
      </c>
      <c r="B97" s="4" t="s">
        <v>41</v>
      </c>
      <c r="C97" s="58">
        <v>4200</v>
      </c>
      <c r="D97" s="58">
        <v>17050</v>
      </c>
      <c r="E97" s="58">
        <v>26000</v>
      </c>
      <c r="F97" s="58">
        <v>21020</v>
      </c>
      <c r="G97" s="58">
        <v>0</v>
      </c>
      <c r="H97" s="23">
        <v>26000</v>
      </c>
    </row>
    <row r="98" spans="1:8" ht="15.75" x14ac:dyDescent="0.25">
      <c r="A98" s="11" t="s">
        <v>135</v>
      </c>
      <c r="B98" s="4"/>
      <c r="C98" s="18">
        <f t="shared" ref="C98:H98" si="12">SUM(C91:C97)</f>
        <v>52297.55</v>
      </c>
      <c r="D98" s="18">
        <f>SUM(D91:D97)</f>
        <v>61333.32</v>
      </c>
      <c r="E98" s="18">
        <f t="shared" si="12"/>
        <v>75400</v>
      </c>
      <c r="F98" s="18">
        <f t="shared" si="12"/>
        <v>70420</v>
      </c>
      <c r="G98" s="63">
        <f t="shared" si="12"/>
        <v>49184.29</v>
      </c>
      <c r="H98" s="109">
        <f t="shared" si="12"/>
        <v>79500</v>
      </c>
    </row>
    <row r="99" spans="1:8" ht="18" customHeight="1" x14ac:dyDescent="0.2">
      <c r="A99" s="4"/>
      <c r="B99" s="4"/>
      <c r="C99" s="6"/>
      <c r="D99" s="6"/>
      <c r="E99" s="6"/>
      <c r="F99" s="6"/>
      <c r="G99" s="58"/>
    </row>
    <row r="100" spans="1:8" s="16" customFormat="1" ht="42" customHeight="1" x14ac:dyDescent="0.25">
      <c r="A100" s="26" t="s">
        <v>153</v>
      </c>
      <c r="B100" s="3"/>
      <c r="C100" s="86">
        <f>SUM(C8,C15,C23,C28,,C33,C42,C50,C54,C59,C68,C79,C83,C88,C98)</f>
        <v>324061.27999999997</v>
      </c>
      <c r="D100" s="86">
        <f>SUM(D8,D15,D23,D28,,D33,D42,D50,D54,D59,D68,D79,D83,D88,D98)</f>
        <v>366103.48000000004</v>
      </c>
      <c r="E100" s="86">
        <f>SUM(E8,E15,E23,E28,,E33,E42,E50,E54,E59,E64,E68,E79,E83,E88,E98)</f>
        <v>394453</v>
      </c>
      <c r="F100" s="19">
        <f>SUM(F8,F15,F23,,F28,,F33,F42,F50,F54,F59,F64,F68,F79,F83,F88,F98)</f>
        <v>1175403</v>
      </c>
      <c r="G100" s="19">
        <f>SUM(G8,G15,G23,,G28,,G33,G42,G50,G54,G59,G64,G68,G79,G83,G88,G98)</f>
        <v>331162.29000000004</v>
      </c>
      <c r="H100" s="113">
        <f>SUM(H8,H15,H23,,H28,,H33,H42,H50,H54,H59,H64,H68,H79,H83,H88,H98)</f>
        <v>747574</v>
      </c>
    </row>
    <row r="101" spans="1:8" s="16" customFormat="1" ht="42" customHeight="1" x14ac:dyDescent="0.25">
      <c r="A101" s="26"/>
      <c r="B101" s="3"/>
      <c r="C101" s="86"/>
      <c r="D101" s="86"/>
      <c r="E101" s="86"/>
      <c r="F101" s="19"/>
      <c r="G101" s="19"/>
      <c r="H101" s="113"/>
    </row>
    <row r="102" spans="1:8" s="16" customFormat="1" ht="38.25" customHeight="1" x14ac:dyDescent="0.2">
      <c r="A102" s="27" t="s">
        <v>309</v>
      </c>
      <c r="B102" s="3"/>
      <c r="C102" s="19"/>
      <c r="D102" s="19"/>
      <c r="E102" s="19"/>
      <c r="F102" s="19"/>
      <c r="G102" s="19"/>
      <c r="H102" s="112"/>
    </row>
    <row r="103" spans="1:8" s="16" customFormat="1" ht="14.25" customHeight="1" x14ac:dyDescent="0.25">
      <c r="A103" s="17"/>
      <c r="B103" s="3"/>
      <c r="C103" s="19"/>
      <c r="D103" s="19"/>
      <c r="E103" s="19"/>
      <c r="F103" s="19"/>
      <c r="G103" s="19"/>
      <c r="H103" s="112"/>
    </row>
    <row r="104" spans="1:8" s="16" customFormat="1" ht="18.75" customHeight="1" x14ac:dyDescent="0.25">
      <c r="A104" s="17" t="s">
        <v>279</v>
      </c>
      <c r="B104" s="3"/>
      <c r="C104" s="19"/>
      <c r="D104" s="19"/>
      <c r="E104" s="19"/>
      <c r="F104" s="19"/>
      <c r="G104" s="19"/>
      <c r="H104" s="112"/>
    </row>
    <row r="105" spans="1:8" s="16" customFormat="1" ht="15" customHeight="1" x14ac:dyDescent="0.2">
      <c r="A105" s="3" t="s">
        <v>279</v>
      </c>
      <c r="B105" s="3" t="s">
        <v>270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12">
        <v>0</v>
      </c>
    </row>
    <row r="106" spans="1:8" s="16" customFormat="1" ht="17.25" customHeight="1" x14ac:dyDescent="0.25">
      <c r="A106" s="17" t="s">
        <v>135</v>
      </c>
      <c r="B106" s="3"/>
      <c r="C106" s="19">
        <f>SUM(C105)</f>
        <v>0</v>
      </c>
      <c r="D106" s="19"/>
      <c r="E106" s="19">
        <v>0</v>
      </c>
      <c r="F106" s="19">
        <f>SUM(F105)</f>
        <v>0</v>
      </c>
      <c r="G106" s="19">
        <f>SUM(G105)</f>
        <v>0</v>
      </c>
      <c r="H106" s="113">
        <f>SUM(H105)</f>
        <v>0</v>
      </c>
    </row>
    <row r="107" spans="1:8" s="16" customFormat="1" ht="17.25" customHeight="1" x14ac:dyDescent="0.25">
      <c r="A107" s="17"/>
      <c r="B107" s="3"/>
      <c r="C107" s="19"/>
      <c r="D107" s="19"/>
      <c r="E107" s="19"/>
      <c r="F107" s="19"/>
      <c r="G107" s="19"/>
      <c r="H107" s="112"/>
    </row>
    <row r="108" spans="1:8" s="16" customFormat="1" ht="17.25" customHeight="1" x14ac:dyDescent="0.25">
      <c r="A108" s="17" t="s">
        <v>280</v>
      </c>
      <c r="B108" s="3"/>
      <c r="C108" s="19"/>
      <c r="D108" s="19"/>
      <c r="E108" s="19"/>
      <c r="F108" s="19"/>
      <c r="G108" s="19"/>
      <c r="H108" s="112"/>
    </row>
    <row r="109" spans="1:8" s="16" customFormat="1" ht="15" customHeight="1" x14ac:dyDescent="0.2">
      <c r="A109" s="3" t="s">
        <v>280</v>
      </c>
      <c r="B109" s="3" t="s">
        <v>281</v>
      </c>
      <c r="C109" s="87">
        <v>4491.9399999999996</v>
      </c>
      <c r="D109" s="87">
        <v>2369.35</v>
      </c>
      <c r="E109" s="87">
        <v>2500</v>
      </c>
      <c r="F109" s="15">
        <v>2500</v>
      </c>
      <c r="G109" s="87">
        <v>1815.33</v>
      </c>
      <c r="H109" s="133">
        <v>2500</v>
      </c>
    </row>
    <row r="110" spans="1:8" s="16" customFormat="1" ht="20.25" customHeight="1" x14ac:dyDescent="0.25">
      <c r="A110" s="17" t="s">
        <v>135</v>
      </c>
      <c r="B110" s="3"/>
      <c r="C110" s="86">
        <f t="shared" ref="C110:H110" si="13">SUM(C109)</f>
        <v>4491.9399999999996</v>
      </c>
      <c r="D110" s="86">
        <f>SUM(D109)</f>
        <v>2369.35</v>
      </c>
      <c r="E110" s="86">
        <f t="shared" si="13"/>
        <v>2500</v>
      </c>
      <c r="F110" s="19">
        <f t="shared" si="13"/>
        <v>2500</v>
      </c>
      <c r="G110" s="19">
        <f t="shared" si="13"/>
        <v>1815.33</v>
      </c>
      <c r="H110" s="113">
        <f t="shared" si="13"/>
        <v>2500</v>
      </c>
    </row>
    <row r="111" spans="1:8" s="16" customFormat="1" ht="17.25" customHeight="1" x14ac:dyDescent="0.25">
      <c r="A111" s="17"/>
      <c r="B111" s="3"/>
      <c r="C111" s="19"/>
      <c r="D111" s="19"/>
      <c r="E111" s="19"/>
      <c r="F111" s="19"/>
      <c r="G111" s="19"/>
      <c r="H111" s="112"/>
    </row>
    <row r="112" spans="1:8" s="16" customFormat="1" ht="24.75" customHeight="1" x14ac:dyDescent="0.25">
      <c r="A112" s="17" t="s">
        <v>154</v>
      </c>
      <c r="B112" s="3"/>
      <c r="C112" s="19"/>
      <c r="D112" s="19"/>
      <c r="E112" s="19"/>
      <c r="F112" s="19"/>
      <c r="G112" s="19"/>
      <c r="H112" s="112"/>
    </row>
    <row r="113" spans="1:8" ht="13.5" customHeight="1" x14ac:dyDescent="0.2">
      <c r="A113" s="4" t="s">
        <v>136</v>
      </c>
      <c r="B113" s="4" t="s">
        <v>42</v>
      </c>
      <c r="C113" s="6">
        <v>5697.96</v>
      </c>
      <c r="D113" s="6">
        <v>5868.96</v>
      </c>
      <c r="E113" s="6">
        <v>5869</v>
      </c>
      <c r="F113" s="6">
        <v>5869</v>
      </c>
      <c r="G113" s="95">
        <v>4401.72</v>
      </c>
      <c r="H113" s="23">
        <v>5869</v>
      </c>
    </row>
    <row r="114" spans="1:8" x14ac:dyDescent="0.2">
      <c r="A114" s="4" t="s">
        <v>2</v>
      </c>
      <c r="B114" s="4" t="s">
        <v>43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23">
        <v>0</v>
      </c>
    </row>
    <row r="115" spans="1:8" x14ac:dyDescent="0.2">
      <c r="A115" s="4" t="s">
        <v>137</v>
      </c>
      <c r="B115" s="4" t="s">
        <v>44</v>
      </c>
      <c r="C115" s="6">
        <v>0</v>
      </c>
      <c r="D115" s="6">
        <v>0</v>
      </c>
      <c r="E115" s="6">
        <v>500</v>
      </c>
      <c r="F115" s="6">
        <v>500</v>
      </c>
      <c r="G115" s="6">
        <v>0</v>
      </c>
      <c r="H115" s="23">
        <v>500</v>
      </c>
    </row>
    <row r="116" spans="1:8" ht="21" customHeight="1" x14ac:dyDescent="0.25">
      <c r="A116" s="11" t="s">
        <v>135</v>
      </c>
      <c r="B116" s="4"/>
      <c r="C116" s="18">
        <f t="shared" ref="C116:H116" si="14">SUM(C113:C115)</f>
        <v>5697.96</v>
      </c>
      <c r="D116" s="18">
        <f>SUM(D113:D115)</f>
        <v>5868.96</v>
      </c>
      <c r="E116" s="18">
        <f>SUM(E113:E115)</f>
        <v>6369</v>
      </c>
      <c r="F116" s="18">
        <f t="shared" si="14"/>
        <v>6369</v>
      </c>
      <c r="G116" s="18">
        <f t="shared" si="14"/>
        <v>4401.72</v>
      </c>
      <c r="H116" s="108">
        <f t="shared" si="14"/>
        <v>6369</v>
      </c>
    </row>
    <row r="117" spans="1:8" ht="11.25" customHeight="1" x14ac:dyDescent="0.25">
      <c r="A117" s="11"/>
      <c r="B117" s="4"/>
      <c r="C117" s="18"/>
      <c r="D117" s="18"/>
      <c r="E117" s="18"/>
      <c r="F117" s="18"/>
      <c r="G117" s="18"/>
    </row>
    <row r="118" spans="1:8" ht="21" customHeight="1" x14ac:dyDescent="0.25">
      <c r="A118" s="11" t="s">
        <v>155</v>
      </c>
      <c r="B118" s="4"/>
      <c r="C118" s="18"/>
      <c r="D118" s="18"/>
      <c r="E118" s="18"/>
      <c r="F118" s="18"/>
      <c r="G118" s="18"/>
    </row>
    <row r="119" spans="1:8" x14ac:dyDescent="0.2">
      <c r="A119" s="4" t="s">
        <v>156</v>
      </c>
      <c r="B119" s="4" t="s">
        <v>45</v>
      </c>
      <c r="C119" s="6">
        <v>2100</v>
      </c>
      <c r="D119" s="6">
        <v>525</v>
      </c>
      <c r="E119" s="6">
        <v>550</v>
      </c>
      <c r="F119" s="6">
        <v>600</v>
      </c>
      <c r="G119" s="58">
        <v>600</v>
      </c>
      <c r="H119" s="59">
        <v>600</v>
      </c>
    </row>
    <row r="120" spans="1:8" s="13" customFormat="1" ht="21.75" customHeight="1" x14ac:dyDescent="0.25">
      <c r="A120" s="11" t="s">
        <v>135</v>
      </c>
      <c r="B120" s="11"/>
      <c r="C120" s="18">
        <f t="shared" ref="C120:H120" si="15">SUM(C119)</f>
        <v>2100</v>
      </c>
      <c r="D120" s="18">
        <f>SUM(D119)</f>
        <v>525</v>
      </c>
      <c r="E120" s="18">
        <f>SUM(E119)</f>
        <v>550</v>
      </c>
      <c r="F120" s="18">
        <f t="shared" si="15"/>
        <v>600</v>
      </c>
      <c r="G120" s="18">
        <f t="shared" si="15"/>
        <v>600</v>
      </c>
      <c r="H120" s="108">
        <f t="shared" si="15"/>
        <v>600</v>
      </c>
    </row>
    <row r="121" spans="1:8" s="13" customFormat="1" ht="12.75" customHeight="1" x14ac:dyDescent="0.25">
      <c r="A121" s="11"/>
      <c r="B121" s="11"/>
      <c r="C121" s="18"/>
      <c r="D121" s="18"/>
      <c r="E121" s="18"/>
      <c r="F121" s="18"/>
      <c r="G121" s="18"/>
      <c r="H121" s="110"/>
    </row>
    <row r="122" spans="1:8" s="13" customFormat="1" ht="21.75" customHeight="1" x14ac:dyDescent="0.25">
      <c r="A122" s="11" t="s">
        <v>482</v>
      </c>
      <c r="B122" s="11"/>
      <c r="C122" s="18"/>
      <c r="D122" s="18"/>
      <c r="E122" s="18"/>
      <c r="F122" s="18"/>
      <c r="G122" s="18"/>
      <c r="H122" s="110"/>
    </row>
    <row r="123" spans="1:8" x14ac:dyDescent="0.2">
      <c r="A123" s="4" t="s">
        <v>140</v>
      </c>
      <c r="B123" s="4" t="s">
        <v>46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23">
        <v>0</v>
      </c>
    </row>
    <row r="124" spans="1:8" ht="24.75" customHeight="1" x14ac:dyDescent="0.25">
      <c r="A124" s="11" t="s">
        <v>135</v>
      </c>
      <c r="B124" s="4"/>
      <c r="C124" s="18">
        <f t="shared" ref="C124:H124" si="16">SUM(C123)</f>
        <v>0</v>
      </c>
      <c r="D124" s="18">
        <f>SUM(D123)</f>
        <v>0</v>
      </c>
      <c r="E124" s="18">
        <v>0</v>
      </c>
      <c r="F124" s="18">
        <f t="shared" si="16"/>
        <v>0</v>
      </c>
      <c r="G124" s="18">
        <f t="shared" si="16"/>
        <v>0</v>
      </c>
      <c r="H124" s="108">
        <f t="shared" si="16"/>
        <v>0</v>
      </c>
    </row>
    <row r="125" spans="1:8" ht="15.75" customHeight="1" x14ac:dyDescent="0.25">
      <c r="A125" s="17" t="s">
        <v>199</v>
      </c>
      <c r="B125" s="31"/>
      <c r="C125" s="31"/>
      <c r="D125" s="31"/>
      <c r="E125" s="31"/>
      <c r="F125" s="31"/>
      <c r="G125" s="31"/>
    </row>
    <row r="126" spans="1:8" ht="14.25" customHeight="1" x14ac:dyDescent="0.2">
      <c r="A126" s="4" t="s">
        <v>282</v>
      </c>
      <c r="B126" s="4" t="s">
        <v>283</v>
      </c>
      <c r="C126" s="6">
        <v>26651.25</v>
      </c>
      <c r="D126" s="6">
        <v>35541.03</v>
      </c>
      <c r="E126" s="6">
        <v>54600</v>
      </c>
      <c r="F126" s="6">
        <v>54600</v>
      </c>
      <c r="G126" s="58">
        <v>39104</v>
      </c>
      <c r="H126" s="142">
        <v>54000</v>
      </c>
    </row>
    <row r="127" spans="1:8" ht="14.25" customHeight="1" x14ac:dyDescent="0.2">
      <c r="A127" s="4" t="s">
        <v>284</v>
      </c>
      <c r="B127" s="4" t="s">
        <v>285</v>
      </c>
      <c r="C127" s="6">
        <v>6866.18</v>
      </c>
      <c r="D127" s="6">
        <v>995.72</v>
      </c>
      <c r="E127" s="6">
        <v>0</v>
      </c>
      <c r="F127" s="6">
        <v>0</v>
      </c>
      <c r="G127" s="58">
        <v>0</v>
      </c>
      <c r="H127" s="59">
        <v>0</v>
      </c>
    </row>
    <row r="128" spans="1:8" ht="14.25" customHeight="1" x14ac:dyDescent="0.2">
      <c r="A128" s="4" t="s">
        <v>497</v>
      </c>
      <c r="B128" s="4" t="s">
        <v>498</v>
      </c>
      <c r="C128" s="6">
        <v>7776.5</v>
      </c>
      <c r="D128" s="6">
        <v>17220</v>
      </c>
      <c r="E128" s="6">
        <v>32000</v>
      </c>
      <c r="F128" s="58">
        <v>32000</v>
      </c>
      <c r="G128" s="58">
        <v>27784</v>
      </c>
      <c r="H128" s="142">
        <v>45000</v>
      </c>
    </row>
    <row r="129" spans="1:8" ht="12" customHeight="1" x14ac:dyDescent="0.2">
      <c r="A129" s="4" t="s">
        <v>2</v>
      </c>
      <c r="B129" s="4" t="s">
        <v>286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23">
        <v>0</v>
      </c>
    </row>
    <row r="130" spans="1:8" ht="13.5" customHeight="1" x14ac:dyDescent="0.2">
      <c r="A130" s="4" t="s">
        <v>137</v>
      </c>
      <c r="B130" s="4" t="s">
        <v>287</v>
      </c>
      <c r="C130" s="6">
        <v>5344.12</v>
      </c>
      <c r="D130" s="6">
        <v>4800.13</v>
      </c>
      <c r="E130" s="6">
        <v>5000</v>
      </c>
      <c r="F130" s="6">
        <v>5000</v>
      </c>
      <c r="G130" s="58">
        <v>2917.54</v>
      </c>
      <c r="H130" s="23">
        <v>5000</v>
      </c>
    </row>
    <row r="131" spans="1:8" ht="13.5" customHeight="1" x14ac:dyDescent="0.25">
      <c r="A131" s="11" t="s">
        <v>200</v>
      </c>
      <c r="B131" s="4"/>
      <c r="C131" s="18">
        <f t="shared" ref="C131:H131" si="17">SUM(C126:C130)</f>
        <v>46638.05</v>
      </c>
      <c r="D131" s="18">
        <f>SUM(D126:D130)</f>
        <v>58556.88</v>
      </c>
      <c r="E131" s="18">
        <f t="shared" si="17"/>
        <v>91600</v>
      </c>
      <c r="F131" s="18">
        <f t="shared" si="17"/>
        <v>91600</v>
      </c>
      <c r="G131" s="63">
        <f t="shared" si="17"/>
        <v>69805.539999999994</v>
      </c>
      <c r="H131" s="109">
        <f t="shared" si="17"/>
        <v>104000</v>
      </c>
    </row>
    <row r="132" spans="1:8" ht="15.75" x14ac:dyDescent="0.25">
      <c r="A132" s="11"/>
      <c r="B132" s="4"/>
      <c r="C132" s="6"/>
      <c r="D132" s="6"/>
      <c r="E132" s="6"/>
      <c r="F132" s="6"/>
      <c r="G132" s="6"/>
    </row>
    <row r="133" spans="1:8" ht="15.75" x14ac:dyDescent="0.25">
      <c r="A133" s="11" t="s">
        <v>288</v>
      </c>
      <c r="B133" s="4"/>
      <c r="C133" s="6"/>
      <c r="D133" s="6"/>
      <c r="E133" s="6"/>
      <c r="F133" s="6"/>
      <c r="G133" s="6"/>
    </row>
    <row r="134" spans="1:8" x14ac:dyDescent="0.2">
      <c r="A134" s="4" t="s">
        <v>288</v>
      </c>
      <c r="B134" s="4" t="s">
        <v>289</v>
      </c>
      <c r="C134" s="6">
        <v>0</v>
      </c>
      <c r="D134" s="6">
        <v>0</v>
      </c>
      <c r="E134" s="6">
        <v>0</v>
      </c>
      <c r="F134" s="58">
        <v>0</v>
      </c>
      <c r="G134" s="95">
        <v>0</v>
      </c>
      <c r="H134" s="59">
        <v>0</v>
      </c>
    </row>
    <row r="135" spans="1:8" ht="12" customHeight="1" x14ac:dyDescent="0.25">
      <c r="A135" s="11" t="s">
        <v>135</v>
      </c>
      <c r="B135" s="4"/>
      <c r="C135" s="18">
        <f>SUM(C134)</f>
        <v>0</v>
      </c>
      <c r="D135" s="18">
        <v>0</v>
      </c>
      <c r="E135" s="18">
        <v>0</v>
      </c>
      <c r="F135" s="18">
        <f>SUM(F134)</f>
        <v>0</v>
      </c>
      <c r="G135" s="18">
        <f>SUM(G134)</f>
        <v>0</v>
      </c>
      <c r="H135" s="108">
        <f>SUM(H134)</f>
        <v>0</v>
      </c>
    </row>
    <row r="136" spans="1:8" ht="17.25" customHeight="1" x14ac:dyDescent="0.25">
      <c r="A136" s="11"/>
      <c r="B136" s="4"/>
      <c r="C136" s="6"/>
      <c r="D136" s="6"/>
      <c r="E136" s="6"/>
      <c r="F136" s="6"/>
      <c r="G136" s="6"/>
    </row>
    <row r="137" spans="1:8" ht="17.25" customHeight="1" x14ac:dyDescent="0.25">
      <c r="A137" s="11" t="s">
        <v>201</v>
      </c>
      <c r="B137" s="4"/>
      <c r="C137" s="6"/>
      <c r="D137" s="6"/>
      <c r="E137" s="6"/>
      <c r="F137" s="6"/>
      <c r="G137" s="6"/>
    </row>
    <row r="138" spans="1:8" x14ac:dyDescent="0.2">
      <c r="A138" s="4" t="s">
        <v>136</v>
      </c>
      <c r="B138" s="4" t="s">
        <v>290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23">
        <v>0</v>
      </c>
    </row>
    <row r="139" spans="1:8" x14ac:dyDescent="0.2">
      <c r="A139" s="4" t="s">
        <v>137</v>
      </c>
      <c r="B139" s="4" t="s">
        <v>292</v>
      </c>
      <c r="C139" s="58">
        <v>185</v>
      </c>
      <c r="D139" s="58">
        <v>185</v>
      </c>
      <c r="E139" s="58">
        <v>500</v>
      </c>
      <c r="F139" s="6">
        <v>500</v>
      </c>
      <c r="G139" s="58">
        <v>0</v>
      </c>
      <c r="H139" s="23">
        <v>500</v>
      </c>
    </row>
    <row r="140" spans="1:8" ht="15.75" x14ac:dyDescent="0.25">
      <c r="A140" s="11" t="s">
        <v>202</v>
      </c>
      <c r="B140" s="4"/>
      <c r="C140" s="63">
        <f t="shared" ref="C140:H140" si="18">SUM(C138:C139)</f>
        <v>185</v>
      </c>
      <c r="D140" s="63">
        <f>SUM(D138:D139)</f>
        <v>185</v>
      </c>
      <c r="E140" s="63">
        <f t="shared" si="18"/>
        <v>500</v>
      </c>
      <c r="F140" s="18">
        <f t="shared" si="18"/>
        <v>500</v>
      </c>
      <c r="G140" s="18">
        <f t="shared" si="18"/>
        <v>0</v>
      </c>
      <c r="H140" s="108">
        <f t="shared" si="18"/>
        <v>500</v>
      </c>
    </row>
    <row r="141" spans="1:8" ht="15.75" x14ac:dyDescent="0.25">
      <c r="A141" s="11"/>
      <c r="B141" s="4"/>
      <c r="C141" s="18"/>
      <c r="D141" s="18"/>
      <c r="E141" s="18"/>
      <c r="F141" s="18"/>
      <c r="G141" s="18"/>
    </row>
    <row r="142" spans="1:8" ht="15.75" x14ac:dyDescent="0.25">
      <c r="A142" s="11" t="s">
        <v>291</v>
      </c>
      <c r="B142" s="4"/>
      <c r="C142" s="18"/>
      <c r="D142" s="18"/>
      <c r="E142" s="18"/>
      <c r="F142" s="18"/>
      <c r="G142" s="18"/>
    </row>
    <row r="143" spans="1:8" x14ac:dyDescent="0.2">
      <c r="A143" s="4" t="s">
        <v>136</v>
      </c>
      <c r="B143" s="4" t="s">
        <v>293</v>
      </c>
      <c r="C143" s="6">
        <v>773</v>
      </c>
      <c r="D143" s="6">
        <v>796.12</v>
      </c>
      <c r="E143" s="6">
        <v>812</v>
      </c>
      <c r="F143" s="6">
        <v>812</v>
      </c>
      <c r="G143" s="94">
        <v>593.37</v>
      </c>
      <c r="H143" s="142">
        <v>836</v>
      </c>
    </row>
    <row r="144" spans="1:8" ht="12.75" customHeight="1" x14ac:dyDescent="0.2">
      <c r="A144" s="4" t="s">
        <v>294</v>
      </c>
      <c r="B144" s="4" t="s">
        <v>295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23">
        <v>0</v>
      </c>
    </row>
    <row r="145" spans="1:8" ht="12.75" customHeight="1" x14ac:dyDescent="0.2">
      <c r="A145" s="4" t="s">
        <v>296</v>
      </c>
      <c r="B145" s="4" t="s">
        <v>297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23">
        <v>0</v>
      </c>
    </row>
    <row r="146" spans="1:8" ht="12.75" customHeight="1" x14ac:dyDescent="0.2">
      <c r="A146" s="4" t="s">
        <v>298</v>
      </c>
      <c r="B146" s="4" t="s">
        <v>299</v>
      </c>
      <c r="C146" s="6">
        <v>0</v>
      </c>
      <c r="D146" s="6">
        <v>0</v>
      </c>
      <c r="E146" s="6">
        <v>50</v>
      </c>
      <c r="F146" s="6">
        <v>50</v>
      </c>
      <c r="G146" s="58">
        <v>0</v>
      </c>
      <c r="H146" s="23">
        <v>50</v>
      </c>
    </row>
    <row r="147" spans="1:8" ht="12.75" customHeight="1" x14ac:dyDescent="0.25">
      <c r="A147" s="11" t="s">
        <v>135</v>
      </c>
      <c r="B147" s="4"/>
      <c r="C147" s="18">
        <f t="shared" ref="C147:H147" si="19">SUM(C143:C146)</f>
        <v>773</v>
      </c>
      <c r="D147" s="18">
        <f>SUM(D143:D146)</f>
        <v>796.12</v>
      </c>
      <c r="E147" s="18">
        <f t="shared" si="19"/>
        <v>862</v>
      </c>
      <c r="F147" s="18">
        <f t="shared" si="19"/>
        <v>862</v>
      </c>
      <c r="G147" s="18">
        <f t="shared" si="19"/>
        <v>593.37</v>
      </c>
      <c r="H147" s="108">
        <f t="shared" si="19"/>
        <v>886</v>
      </c>
    </row>
    <row r="148" spans="1:8" ht="18" customHeight="1" x14ac:dyDescent="0.2">
      <c r="A148" s="4"/>
      <c r="B148" s="4"/>
      <c r="C148" s="6"/>
      <c r="D148" s="6"/>
      <c r="E148" s="6"/>
      <c r="F148" s="6"/>
      <c r="G148" s="6"/>
    </row>
    <row r="149" spans="1:8" ht="18" customHeight="1" x14ac:dyDescent="0.2">
      <c r="A149" s="4"/>
      <c r="B149" s="4"/>
      <c r="C149" s="6"/>
      <c r="D149" s="6"/>
      <c r="E149" s="6"/>
      <c r="F149" s="6"/>
      <c r="G149" s="6"/>
    </row>
    <row r="150" spans="1:8" ht="15.75" x14ac:dyDescent="0.25">
      <c r="A150" s="11" t="s">
        <v>300</v>
      </c>
      <c r="B150" s="4"/>
      <c r="C150" s="6"/>
      <c r="D150" s="6"/>
      <c r="E150" s="6"/>
      <c r="F150" s="6"/>
      <c r="G150" s="6"/>
    </row>
    <row r="151" spans="1:8" s="13" customFormat="1" ht="15.75" x14ac:dyDescent="0.25">
      <c r="A151" s="4" t="s">
        <v>303</v>
      </c>
      <c r="B151" s="4" t="s">
        <v>301</v>
      </c>
      <c r="C151" s="6">
        <v>15680.08</v>
      </c>
      <c r="D151" s="6">
        <v>16150</v>
      </c>
      <c r="E151" s="6">
        <v>16475</v>
      </c>
      <c r="F151" s="6">
        <v>16475</v>
      </c>
      <c r="G151" s="95">
        <v>12039.35</v>
      </c>
      <c r="H151" s="59">
        <v>16475</v>
      </c>
    </row>
    <row r="152" spans="1:8" s="13" customFormat="1" ht="15" customHeight="1" x14ac:dyDescent="0.25">
      <c r="A152" s="4" t="s">
        <v>302</v>
      </c>
      <c r="B152" s="4" t="s">
        <v>304</v>
      </c>
      <c r="C152" s="6">
        <v>5672.99</v>
      </c>
      <c r="D152" s="6">
        <v>9348.0499999999993</v>
      </c>
      <c r="E152" s="6">
        <v>10770</v>
      </c>
      <c r="F152" s="6">
        <v>10770</v>
      </c>
      <c r="G152" s="58">
        <v>7991.34</v>
      </c>
      <c r="H152" s="142">
        <v>10985</v>
      </c>
    </row>
    <row r="153" spans="1:8" s="13" customFormat="1" ht="13.5" customHeight="1" x14ac:dyDescent="0.25">
      <c r="A153" s="4" t="s">
        <v>305</v>
      </c>
      <c r="B153" s="4" t="s">
        <v>306</v>
      </c>
      <c r="C153" s="58">
        <v>6181.61</v>
      </c>
      <c r="D153" s="58">
        <v>4947.4799999999996</v>
      </c>
      <c r="E153" s="58">
        <v>6500</v>
      </c>
      <c r="F153" s="6">
        <v>6500</v>
      </c>
      <c r="G153" s="58">
        <v>1394.79</v>
      </c>
      <c r="H153" s="23">
        <v>6500</v>
      </c>
    </row>
    <row r="154" spans="1:8" s="13" customFormat="1" ht="13.5" customHeight="1" x14ac:dyDescent="0.25">
      <c r="A154" s="4" t="s">
        <v>307</v>
      </c>
      <c r="B154" s="4" t="s">
        <v>308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23">
        <v>0</v>
      </c>
    </row>
    <row r="155" spans="1:8" s="13" customFormat="1" ht="16.5" customHeight="1" x14ac:dyDescent="0.25">
      <c r="A155" s="11" t="s">
        <v>135</v>
      </c>
      <c r="B155" s="4"/>
      <c r="C155" s="63">
        <f t="shared" ref="C155:H155" si="20">SUM(C151:C154)</f>
        <v>27534.68</v>
      </c>
      <c r="D155" s="63">
        <f>SUM(D151:D154)</f>
        <v>30445.53</v>
      </c>
      <c r="E155" s="63">
        <f t="shared" si="20"/>
        <v>33745</v>
      </c>
      <c r="F155" s="18">
        <f t="shared" si="20"/>
        <v>33745</v>
      </c>
      <c r="G155" s="18">
        <f t="shared" si="20"/>
        <v>21425.480000000003</v>
      </c>
      <c r="H155" s="108">
        <f t="shared" si="20"/>
        <v>33960</v>
      </c>
    </row>
    <row r="156" spans="1:8" s="13" customFormat="1" ht="18.75" customHeight="1" x14ac:dyDescent="0.25">
      <c r="A156" s="11"/>
      <c r="B156" s="4"/>
      <c r="C156" s="18"/>
      <c r="D156" s="18"/>
      <c r="E156" s="18"/>
      <c r="F156" s="18"/>
      <c r="G156" s="18"/>
      <c r="H156" s="110"/>
    </row>
    <row r="157" spans="1:8" s="13" customFormat="1" ht="17.25" customHeight="1" x14ac:dyDescent="0.25">
      <c r="A157" s="11" t="s">
        <v>310</v>
      </c>
      <c r="B157" s="4"/>
      <c r="C157" s="6"/>
      <c r="D157" s="6"/>
      <c r="E157" s="6"/>
      <c r="F157" s="6"/>
      <c r="G157" s="6"/>
      <c r="H157" s="110"/>
    </row>
    <row r="158" spans="1:8" s="13" customFormat="1" ht="16.5" customHeight="1" x14ac:dyDescent="0.25">
      <c r="A158" s="4" t="s">
        <v>311</v>
      </c>
      <c r="B158" s="4" t="s">
        <v>312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59">
        <v>0</v>
      </c>
    </row>
    <row r="159" spans="1:8" s="13" customFormat="1" ht="15" customHeight="1" x14ac:dyDescent="0.25">
      <c r="A159" s="11" t="s">
        <v>135</v>
      </c>
      <c r="B159" s="11"/>
      <c r="C159" s="18">
        <f t="shared" ref="C159:H159" si="21">SUM(C158)</f>
        <v>0</v>
      </c>
      <c r="D159" s="18">
        <f>SUM(D158)</f>
        <v>0</v>
      </c>
      <c r="E159" s="18">
        <f t="shared" si="21"/>
        <v>0</v>
      </c>
      <c r="F159" s="18">
        <f t="shared" si="21"/>
        <v>0</v>
      </c>
      <c r="G159" s="18">
        <f t="shared" si="21"/>
        <v>0</v>
      </c>
      <c r="H159" s="108">
        <f t="shared" si="21"/>
        <v>0</v>
      </c>
    </row>
    <row r="160" spans="1:8" s="13" customFormat="1" ht="18" customHeight="1" x14ac:dyDescent="0.25">
      <c r="A160" s="11"/>
      <c r="B160" s="11"/>
      <c r="C160" s="18"/>
      <c r="D160" s="18"/>
      <c r="E160" s="18"/>
      <c r="F160" s="18"/>
      <c r="G160" s="18"/>
      <c r="H160" s="110"/>
    </row>
    <row r="161" spans="1:8" s="13" customFormat="1" ht="18" customHeight="1" x14ac:dyDescent="0.25">
      <c r="A161" s="11" t="s">
        <v>313</v>
      </c>
      <c r="B161" s="11"/>
      <c r="C161" s="18"/>
      <c r="D161" s="18"/>
      <c r="E161" s="18"/>
      <c r="F161" s="18"/>
      <c r="G161" s="18"/>
      <c r="H161" s="110"/>
    </row>
    <row r="162" spans="1:8" s="13" customFormat="1" ht="18" customHeight="1" x14ac:dyDescent="0.25">
      <c r="A162" s="4" t="s">
        <v>314</v>
      </c>
      <c r="B162" s="4" t="s">
        <v>315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23">
        <v>0</v>
      </c>
    </row>
    <row r="163" spans="1:8" s="13" customFormat="1" ht="15.75" customHeight="1" x14ac:dyDescent="0.25">
      <c r="A163" s="4" t="s">
        <v>316</v>
      </c>
      <c r="B163" s="4" t="s">
        <v>317</v>
      </c>
      <c r="C163" s="58">
        <v>0</v>
      </c>
      <c r="D163" s="58">
        <v>0</v>
      </c>
      <c r="E163" s="58">
        <v>0</v>
      </c>
      <c r="F163" s="6">
        <v>0</v>
      </c>
      <c r="G163" s="58">
        <v>0</v>
      </c>
      <c r="H163" s="23">
        <v>0</v>
      </c>
    </row>
    <row r="164" spans="1:8" s="13" customFormat="1" ht="14.25" customHeight="1" x14ac:dyDescent="0.25">
      <c r="A164" s="11" t="s">
        <v>135</v>
      </c>
      <c r="B164" s="4"/>
      <c r="C164" s="63">
        <f t="shared" ref="C164:H164" si="22">SUM(C162:C163)</f>
        <v>0</v>
      </c>
      <c r="D164" s="63">
        <f>SUM(D162:D163)</f>
        <v>0</v>
      </c>
      <c r="E164" s="63">
        <f t="shared" si="22"/>
        <v>0</v>
      </c>
      <c r="F164" s="18">
        <f t="shared" si="22"/>
        <v>0</v>
      </c>
      <c r="G164" s="18">
        <f t="shared" si="22"/>
        <v>0</v>
      </c>
      <c r="H164" s="108">
        <f t="shared" si="22"/>
        <v>0</v>
      </c>
    </row>
    <row r="165" spans="1:8" s="13" customFormat="1" ht="18.75" customHeight="1" x14ac:dyDescent="0.25">
      <c r="A165" s="4"/>
      <c r="B165" s="4"/>
      <c r="C165" s="6"/>
      <c r="D165" s="6"/>
      <c r="E165" s="6"/>
      <c r="F165" s="6"/>
      <c r="G165" s="6"/>
      <c r="H165" s="110"/>
    </row>
    <row r="166" spans="1:8" s="13" customFormat="1" ht="13.5" customHeight="1" x14ac:dyDescent="0.25">
      <c r="A166" s="28" t="s">
        <v>157</v>
      </c>
      <c r="B166" s="4"/>
      <c r="C166" s="18">
        <f t="shared" ref="C166:H166" si="23">SUM(C106,C110,C116,C120,C124,C131,C135,C140,C147,C155,C159,C164)</f>
        <v>87420.63</v>
      </c>
      <c r="D166" s="18">
        <f t="shared" si="23"/>
        <v>98746.84</v>
      </c>
      <c r="E166" s="18">
        <f t="shared" si="23"/>
        <v>136126</v>
      </c>
      <c r="F166" s="18">
        <f t="shared" si="23"/>
        <v>136176</v>
      </c>
      <c r="G166" s="18">
        <f t="shared" si="23"/>
        <v>98641.44</v>
      </c>
      <c r="H166" s="108">
        <f t="shared" si="23"/>
        <v>148815</v>
      </c>
    </row>
    <row r="167" spans="1:8" s="13" customFormat="1" ht="10.5" customHeight="1" x14ac:dyDescent="0.25">
      <c r="A167" s="28"/>
      <c r="B167" s="4"/>
      <c r="C167" s="18"/>
      <c r="D167" s="18"/>
      <c r="E167" s="18"/>
      <c r="F167" s="18"/>
      <c r="G167" s="18"/>
      <c r="H167" s="110"/>
    </row>
    <row r="168" spans="1:8" s="13" customFormat="1" ht="14.25" customHeight="1" x14ac:dyDescent="0.25">
      <c r="A168" s="28" t="s">
        <v>318</v>
      </c>
      <c r="B168" s="4"/>
      <c r="C168" s="18"/>
      <c r="D168" s="18"/>
      <c r="E168" s="18"/>
      <c r="F168" s="18"/>
      <c r="G168" s="18"/>
      <c r="H168" s="110"/>
    </row>
    <row r="169" spans="1:8" s="13" customFormat="1" ht="14.25" customHeight="1" x14ac:dyDescent="0.25">
      <c r="A169" s="28"/>
      <c r="B169" s="4"/>
      <c r="C169" s="18"/>
      <c r="D169" s="18"/>
      <c r="E169" s="18"/>
      <c r="F169" s="18"/>
      <c r="G169" s="18"/>
      <c r="H169" s="110"/>
    </row>
    <row r="170" spans="1:8" s="13" customFormat="1" ht="21.75" customHeight="1" x14ac:dyDescent="0.25">
      <c r="A170" s="11" t="s">
        <v>158</v>
      </c>
      <c r="B170" s="4"/>
      <c r="C170" s="18"/>
      <c r="D170" s="18"/>
      <c r="E170" s="18"/>
      <c r="F170" s="18"/>
      <c r="G170" s="18"/>
      <c r="H170" s="110"/>
    </row>
    <row r="171" spans="1:8" s="13" customFormat="1" ht="17.25" customHeight="1" x14ac:dyDescent="0.25">
      <c r="A171" s="4" t="s">
        <v>136</v>
      </c>
      <c r="B171" s="4" t="s">
        <v>47</v>
      </c>
      <c r="C171" s="6">
        <v>45327.88</v>
      </c>
      <c r="D171" s="6">
        <v>45327.88</v>
      </c>
      <c r="E171" s="6">
        <v>50000</v>
      </c>
      <c r="F171" s="6">
        <v>50000</v>
      </c>
      <c r="G171" s="95">
        <v>36538.519999999997</v>
      </c>
      <c r="H171" s="59">
        <v>50000</v>
      </c>
    </row>
    <row r="172" spans="1:8" x14ac:dyDescent="0.2">
      <c r="A172" s="4" t="s">
        <v>144</v>
      </c>
      <c r="B172" s="4" t="s">
        <v>48</v>
      </c>
      <c r="C172" s="6">
        <v>2144</v>
      </c>
      <c r="D172" s="6">
        <v>2208</v>
      </c>
      <c r="E172" s="6">
        <v>2250</v>
      </c>
      <c r="F172" s="6">
        <v>2250</v>
      </c>
      <c r="G172" s="95">
        <v>0</v>
      </c>
      <c r="H172" s="59">
        <v>2250</v>
      </c>
    </row>
    <row r="173" spans="1:8" x14ac:dyDescent="0.2">
      <c r="A173" s="4" t="s">
        <v>483</v>
      </c>
      <c r="B173" s="4" t="s">
        <v>319</v>
      </c>
      <c r="C173" s="6">
        <v>2144</v>
      </c>
      <c r="D173" s="6">
        <v>2208</v>
      </c>
      <c r="E173" s="6">
        <v>2208</v>
      </c>
      <c r="F173" s="6">
        <v>2208</v>
      </c>
      <c r="G173" s="95">
        <v>1656</v>
      </c>
      <c r="H173" s="59">
        <v>2208</v>
      </c>
    </row>
    <row r="174" spans="1:8" x14ac:dyDescent="0.2">
      <c r="A174" s="4" t="s">
        <v>2</v>
      </c>
      <c r="B174" s="4" t="s">
        <v>49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23">
        <v>0</v>
      </c>
    </row>
    <row r="175" spans="1:8" x14ac:dyDescent="0.2">
      <c r="A175" s="4" t="s">
        <v>137</v>
      </c>
      <c r="B175" s="4" t="s">
        <v>50</v>
      </c>
      <c r="C175" s="58">
        <v>400.02</v>
      </c>
      <c r="D175" s="58">
        <v>434.02</v>
      </c>
      <c r="E175" s="58">
        <v>1000</v>
      </c>
      <c r="F175" s="6">
        <v>1000</v>
      </c>
      <c r="G175" s="58">
        <v>339.94</v>
      </c>
      <c r="H175" s="23">
        <v>1000</v>
      </c>
    </row>
    <row r="176" spans="1:8" ht="18" customHeight="1" x14ac:dyDescent="0.25">
      <c r="A176" s="11" t="s">
        <v>135</v>
      </c>
      <c r="B176" s="4"/>
      <c r="C176" s="63">
        <f t="shared" ref="C176" si="24">SUM(C171:C175)</f>
        <v>50015.899999999994</v>
      </c>
      <c r="D176" s="63">
        <f>SUM(D171:D175)</f>
        <v>50177.899999999994</v>
      </c>
      <c r="E176" s="63">
        <f>SUM(E171:E175)</f>
        <v>55458</v>
      </c>
      <c r="F176" s="63">
        <f>SUM(F171:F175)</f>
        <v>55458</v>
      </c>
      <c r="G176" s="63">
        <f t="shared" ref="G176:H176" si="25">SUM(G171:G175)</f>
        <v>38534.46</v>
      </c>
      <c r="H176" s="109">
        <f t="shared" si="25"/>
        <v>55458</v>
      </c>
    </row>
    <row r="177" spans="1:8" x14ac:dyDescent="0.2">
      <c r="A177" s="4"/>
      <c r="B177" s="4"/>
      <c r="C177" s="58"/>
      <c r="D177" s="58"/>
      <c r="E177" s="58"/>
      <c r="F177" s="6"/>
      <c r="G177" s="6"/>
    </row>
    <row r="178" spans="1:8" x14ac:dyDescent="0.2">
      <c r="A178" s="4"/>
      <c r="B178" s="4"/>
      <c r="C178" s="58"/>
      <c r="D178" s="58"/>
      <c r="E178" s="58"/>
      <c r="F178" s="6"/>
      <c r="G178" s="6"/>
    </row>
    <row r="179" spans="1:8" x14ac:dyDescent="0.2">
      <c r="A179" s="4"/>
      <c r="B179" s="4"/>
      <c r="C179" s="58"/>
      <c r="D179" s="58"/>
      <c r="E179" s="58"/>
      <c r="F179" s="6"/>
      <c r="G179" s="6"/>
    </row>
    <row r="180" spans="1:8" ht="19.5" customHeight="1" x14ac:dyDescent="0.25">
      <c r="A180" s="11" t="s">
        <v>320</v>
      </c>
      <c r="B180" s="11"/>
      <c r="C180" s="12"/>
      <c r="D180" s="12"/>
      <c r="E180" s="12"/>
      <c r="F180" s="12"/>
      <c r="G180" s="12"/>
    </row>
    <row r="181" spans="1:8" s="13" customFormat="1" ht="24" customHeight="1" x14ac:dyDescent="0.25">
      <c r="A181" s="4" t="s">
        <v>137</v>
      </c>
      <c r="B181" s="4" t="s">
        <v>321</v>
      </c>
      <c r="C181" s="6">
        <v>17450.47</v>
      </c>
      <c r="D181" s="6">
        <v>26043.85</v>
      </c>
      <c r="E181" s="58">
        <v>20000</v>
      </c>
      <c r="F181" s="6">
        <v>20000</v>
      </c>
      <c r="G181" s="6">
        <v>18855.68</v>
      </c>
      <c r="H181" s="23">
        <v>20000</v>
      </c>
    </row>
    <row r="182" spans="1:8" ht="15.75" x14ac:dyDescent="0.25">
      <c r="A182" s="11" t="s">
        <v>135</v>
      </c>
      <c r="B182" s="4"/>
      <c r="C182" s="18">
        <f t="shared" ref="C182:H182" si="26">SUM(C181)</f>
        <v>17450.47</v>
      </c>
      <c r="D182" s="18">
        <f>SUM(D181)</f>
        <v>26043.85</v>
      </c>
      <c r="E182" s="18">
        <f t="shared" si="26"/>
        <v>20000</v>
      </c>
      <c r="F182" s="18">
        <f t="shared" si="26"/>
        <v>20000</v>
      </c>
      <c r="G182" s="18">
        <f t="shared" si="26"/>
        <v>18855.68</v>
      </c>
      <c r="H182" s="108">
        <f t="shared" si="26"/>
        <v>20000</v>
      </c>
    </row>
    <row r="183" spans="1:8" ht="15" customHeight="1" x14ac:dyDescent="0.25">
      <c r="A183" s="11"/>
      <c r="B183" s="4"/>
      <c r="C183" s="18"/>
      <c r="D183" s="18"/>
      <c r="E183" s="18"/>
      <c r="F183" s="18"/>
      <c r="G183" s="18"/>
    </row>
    <row r="184" spans="1:8" ht="15" customHeight="1" x14ac:dyDescent="0.25">
      <c r="A184" s="11" t="s">
        <v>51</v>
      </c>
      <c r="B184" s="4"/>
      <c r="C184" s="6"/>
      <c r="D184" s="6"/>
      <c r="E184" s="6"/>
      <c r="F184" s="6"/>
      <c r="G184" s="6"/>
    </row>
    <row r="185" spans="1:8" x14ac:dyDescent="0.2">
      <c r="A185" s="4" t="s">
        <v>137</v>
      </c>
      <c r="B185" s="4" t="s">
        <v>52</v>
      </c>
      <c r="C185" s="6">
        <v>36933.42</v>
      </c>
      <c r="D185" s="6">
        <v>38250.53</v>
      </c>
      <c r="E185" s="6">
        <v>38000</v>
      </c>
      <c r="F185" s="6">
        <v>38000</v>
      </c>
      <c r="G185" s="6">
        <v>28762.82</v>
      </c>
      <c r="H185" s="59">
        <v>38000</v>
      </c>
    </row>
    <row r="186" spans="1:8" ht="15.75" x14ac:dyDescent="0.25">
      <c r="A186" s="11" t="s">
        <v>135</v>
      </c>
      <c r="B186" s="11"/>
      <c r="C186" s="18">
        <f t="shared" ref="C186:H186" si="27">SUM(C185)</f>
        <v>36933.42</v>
      </c>
      <c r="D186" s="18">
        <f>SUM(D185)</f>
        <v>38250.53</v>
      </c>
      <c r="E186" s="18">
        <f>SUM(E185)</f>
        <v>38000</v>
      </c>
      <c r="F186" s="18">
        <f t="shared" si="27"/>
        <v>38000</v>
      </c>
      <c r="G186" s="18">
        <f t="shared" si="27"/>
        <v>28762.82</v>
      </c>
      <c r="H186" s="108">
        <f t="shared" si="27"/>
        <v>38000</v>
      </c>
    </row>
    <row r="187" spans="1:8" ht="15.75" customHeight="1" x14ac:dyDescent="0.25">
      <c r="A187" s="11"/>
      <c r="B187" s="11"/>
      <c r="C187" s="18"/>
      <c r="D187" s="18"/>
      <c r="E187" s="18"/>
      <c r="F187" s="18"/>
      <c r="G187" s="18"/>
    </row>
    <row r="188" spans="1:8" ht="13.5" customHeight="1" x14ac:dyDescent="0.25">
      <c r="A188" s="28" t="s">
        <v>322</v>
      </c>
      <c r="B188" s="11"/>
      <c r="C188" s="18">
        <f>SUM(C176,C182,C186,188)</f>
        <v>104587.79</v>
      </c>
      <c r="D188" s="18">
        <f>SUM(D176,D182,D186,188)</f>
        <v>114660.28</v>
      </c>
      <c r="E188" s="63">
        <f>SUM(E176,E182,E186,)</f>
        <v>113458</v>
      </c>
      <c r="F188" s="63">
        <f>SUM(F176,F182,F186,)</f>
        <v>113458</v>
      </c>
      <c r="G188" s="63">
        <f>SUM(G176,G182,G186,)</f>
        <v>86152.959999999992</v>
      </c>
      <c r="H188" s="63">
        <f>SUM(H176,H182,H186,)</f>
        <v>113458</v>
      </c>
    </row>
    <row r="189" spans="1:8" ht="10.5" customHeight="1" x14ac:dyDescent="0.25">
      <c r="A189" s="11"/>
      <c r="B189" s="11"/>
      <c r="C189" s="18"/>
      <c r="D189" s="18"/>
      <c r="E189" s="18"/>
      <c r="F189" s="18"/>
      <c r="G189" s="18"/>
    </row>
    <row r="190" spans="1:8" ht="35.25" customHeight="1" x14ac:dyDescent="0.25">
      <c r="A190" s="26" t="s">
        <v>159</v>
      </c>
      <c r="B190" s="11"/>
      <c r="C190" s="18"/>
      <c r="D190" s="18"/>
      <c r="E190" s="18"/>
      <c r="F190" s="18"/>
      <c r="G190" s="18"/>
    </row>
    <row r="191" spans="1:8" ht="41.25" customHeight="1" x14ac:dyDescent="0.25">
      <c r="A191" s="17"/>
      <c r="B191" s="11"/>
      <c r="C191" s="18"/>
      <c r="D191" s="18"/>
      <c r="E191" s="18"/>
      <c r="F191" s="18"/>
      <c r="G191" s="18"/>
    </row>
    <row r="192" spans="1:8" ht="29.25" customHeight="1" x14ac:dyDescent="0.25">
      <c r="A192" s="17" t="s">
        <v>53</v>
      </c>
      <c r="B192" s="11"/>
      <c r="C192" s="18"/>
      <c r="D192" s="18"/>
      <c r="E192" s="18"/>
      <c r="F192" s="18"/>
      <c r="G192" s="18"/>
    </row>
    <row r="193" spans="1:8" x14ac:dyDescent="0.2">
      <c r="A193" s="4" t="s">
        <v>137</v>
      </c>
      <c r="B193" s="4" t="s">
        <v>54</v>
      </c>
      <c r="C193" s="6">
        <v>73.37</v>
      </c>
      <c r="D193" s="6">
        <v>17.100000000000001</v>
      </c>
      <c r="E193" s="6">
        <v>2000</v>
      </c>
      <c r="F193" s="6">
        <v>2000</v>
      </c>
      <c r="G193" s="6">
        <v>0</v>
      </c>
      <c r="H193" s="23">
        <v>2000</v>
      </c>
    </row>
    <row r="194" spans="1:8" ht="13.5" customHeight="1" x14ac:dyDescent="0.2">
      <c r="A194" s="4" t="s">
        <v>323</v>
      </c>
      <c r="B194" s="4" t="s">
        <v>324</v>
      </c>
      <c r="C194" s="6">
        <v>655</v>
      </c>
      <c r="D194" s="6">
        <v>70.8</v>
      </c>
      <c r="E194" s="6">
        <v>2000</v>
      </c>
      <c r="F194" s="6">
        <v>2000</v>
      </c>
      <c r="G194" s="6">
        <v>1844</v>
      </c>
      <c r="H194" s="142">
        <v>3000</v>
      </c>
    </row>
    <row r="195" spans="1:8" ht="13.5" customHeight="1" x14ac:dyDescent="0.2">
      <c r="A195" s="4" t="s">
        <v>325</v>
      </c>
      <c r="B195" s="4" t="s">
        <v>326</v>
      </c>
      <c r="C195" s="6">
        <v>166</v>
      </c>
      <c r="D195" s="6">
        <v>0</v>
      </c>
      <c r="E195" s="6">
        <v>750</v>
      </c>
      <c r="F195" s="6">
        <v>750</v>
      </c>
      <c r="G195" s="6">
        <v>750</v>
      </c>
      <c r="H195" s="23">
        <v>750</v>
      </c>
    </row>
    <row r="196" spans="1:8" ht="13.5" customHeight="1" x14ac:dyDescent="0.2">
      <c r="A196" s="4" t="s">
        <v>327</v>
      </c>
      <c r="B196" s="4" t="s">
        <v>328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23">
        <v>0</v>
      </c>
    </row>
    <row r="197" spans="1:8" ht="13.5" customHeight="1" x14ac:dyDescent="0.25">
      <c r="A197" s="11" t="s">
        <v>135</v>
      </c>
      <c r="B197" s="4"/>
      <c r="C197" s="18">
        <f t="shared" ref="C197:H197" si="28">SUM(C193:C196)</f>
        <v>894.37</v>
      </c>
      <c r="D197" s="18">
        <f>SUM(D193:D196)</f>
        <v>87.9</v>
      </c>
      <c r="E197" s="18">
        <f t="shared" si="28"/>
        <v>4750</v>
      </c>
      <c r="F197" s="18">
        <f t="shared" si="28"/>
        <v>4750</v>
      </c>
      <c r="G197" s="18">
        <f t="shared" si="28"/>
        <v>2594</v>
      </c>
      <c r="H197" s="108">
        <f t="shared" si="28"/>
        <v>5750</v>
      </c>
    </row>
    <row r="198" spans="1:8" ht="19.5" customHeight="1" x14ac:dyDescent="0.25">
      <c r="A198" s="11" t="s">
        <v>160</v>
      </c>
      <c r="B198" s="4"/>
      <c r="C198" s="18"/>
      <c r="D198" s="18"/>
      <c r="E198" s="18"/>
      <c r="F198" s="18"/>
      <c r="G198" s="18"/>
    </row>
    <row r="199" spans="1:8" ht="19.5" customHeight="1" x14ac:dyDescent="0.2">
      <c r="A199" s="4" t="s">
        <v>137</v>
      </c>
      <c r="B199" s="4" t="s">
        <v>55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23">
        <v>0</v>
      </c>
    </row>
    <row r="200" spans="1:8" ht="15.75" x14ac:dyDescent="0.25">
      <c r="A200" s="11" t="s">
        <v>135</v>
      </c>
      <c r="B200" s="4"/>
      <c r="C200" s="18">
        <f t="shared" ref="C200:H200" si="29">SUM(C199)</f>
        <v>0</v>
      </c>
      <c r="D200" s="18">
        <f>SUM(D199)</f>
        <v>0</v>
      </c>
      <c r="E200" s="18">
        <v>0</v>
      </c>
      <c r="F200" s="18">
        <v>0</v>
      </c>
      <c r="G200" s="18">
        <f t="shared" si="29"/>
        <v>0</v>
      </c>
      <c r="H200" s="108">
        <f t="shared" si="29"/>
        <v>0</v>
      </c>
    </row>
    <row r="201" spans="1:8" x14ac:dyDescent="0.2">
      <c r="A201" s="4"/>
      <c r="B201" s="4"/>
      <c r="C201" s="6"/>
      <c r="D201" s="6"/>
      <c r="E201" s="6"/>
      <c r="F201" s="6"/>
      <c r="G201" s="6"/>
    </row>
    <row r="202" spans="1:8" x14ac:dyDescent="0.2">
      <c r="A202" s="4"/>
      <c r="B202" s="4"/>
      <c r="C202" s="6"/>
      <c r="D202" s="6"/>
      <c r="E202" s="6"/>
      <c r="F202" s="6"/>
      <c r="G202" s="6"/>
    </row>
    <row r="203" spans="1:8" ht="15.75" customHeight="1" x14ac:dyDescent="0.25">
      <c r="A203" s="11" t="s">
        <v>161</v>
      </c>
      <c r="B203" s="4"/>
      <c r="C203" s="6"/>
      <c r="D203" s="6"/>
      <c r="E203" s="6"/>
      <c r="F203" s="6"/>
      <c r="G203" s="6"/>
    </row>
    <row r="204" spans="1:8" ht="15" customHeight="1" x14ac:dyDescent="0.2">
      <c r="A204" s="4" t="s">
        <v>329</v>
      </c>
      <c r="B204" s="4" t="s">
        <v>56</v>
      </c>
      <c r="C204" s="6">
        <v>3500</v>
      </c>
      <c r="D204" s="6">
        <v>350</v>
      </c>
      <c r="E204" s="6">
        <v>1550</v>
      </c>
      <c r="F204" s="6">
        <v>1550</v>
      </c>
      <c r="G204" s="6">
        <v>1089</v>
      </c>
      <c r="H204" s="142">
        <v>2500</v>
      </c>
    </row>
    <row r="205" spans="1:8" ht="15.75" x14ac:dyDescent="0.25">
      <c r="A205" s="11" t="s">
        <v>135</v>
      </c>
      <c r="B205" s="4"/>
      <c r="C205" s="18">
        <f t="shared" ref="C205:H205" si="30">SUM(C204)</f>
        <v>3500</v>
      </c>
      <c r="D205" s="18">
        <f>SUM(D204)</f>
        <v>350</v>
      </c>
      <c r="E205" s="18">
        <f>SUM(E204)</f>
        <v>1550</v>
      </c>
      <c r="F205" s="18">
        <f t="shared" si="30"/>
        <v>1550</v>
      </c>
      <c r="G205" s="18">
        <f t="shared" si="30"/>
        <v>1089</v>
      </c>
      <c r="H205" s="108">
        <f t="shared" si="30"/>
        <v>2500</v>
      </c>
    </row>
    <row r="206" spans="1:8" x14ac:dyDescent="0.2">
      <c r="A206" s="4"/>
      <c r="B206" s="4"/>
      <c r="C206" s="6"/>
      <c r="D206" s="6"/>
      <c r="E206" s="6"/>
      <c r="F206" s="6"/>
      <c r="G206" s="6"/>
    </row>
    <row r="207" spans="1:8" ht="31.5" x14ac:dyDescent="0.25">
      <c r="A207" s="26" t="s">
        <v>162</v>
      </c>
      <c r="B207" s="4"/>
      <c r="C207" s="18">
        <f t="shared" ref="C207:H207" si="31">SUM(C197,C200,C205)</f>
        <v>4394.37</v>
      </c>
      <c r="D207" s="18">
        <f t="shared" si="31"/>
        <v>437.9</v>
      </c>
      <c r="E207" s="18">
        <f t="shared" si="31"/>
        <v>6300</v>
      </c>
      <c r="F207" s="18">
        <f t="shared" si="31"/>
        <v>6300</v>
      </c>
      <c r="G207" s="18">
        <f t="shared" si="31"/>
        <v>3683</v>
      </c>
      <c r="H207" s="108">
        <f t="shared" si="31"/>
        <v>8250</v>
      </c>
    </row>
    <row r="208" spans="1:8" ht="15.75" x14ac:dyDescent="0.25">
      <c r="A208" s="17"/>
      <c r="B208" s="4"/>
      <c r="C208" s="18"/>
      <c r="D208" s="18"/>
      <c r="E208" s="18"/>
      <c r="F208" s="18"/>
      <c r="G208" s="18"/>
    </row>
    <row r="209" spans="1:8" ht="31.5" x14ac:dyDescent="0.2">
      <c r="A209" s="27" t="s">
        <v>163</v>
      </c>
      <c r="B209" s="4"/>
      <c r="C209" s="18"/>
      <c r="D209" s="18"/>
      <c r="E209" s="18"/>
      <c r="F209" s="18"/>
      <c r="G209" s="18"/>
    </row>
    <row r="210" spans="1:8" ht="15.75" customHeight="1" x14ac:dyDescent="0.2">
      <c r="A210" s="68" t="s">
        <v>490</v>
      </c>
      <c r="B210" s="4"/>
      <c r="C210" s="18"/>
      <c r="D210" s="18"/>
      <c r="E210" s="18"/>
      <c r="F210" s="18"/>
      <c r="G210" s="18"/>
    </row>
    <row r="211" spans="1:8" ht="12.75" customHeight="1" x14ac:dyDescent="0.2">
      <c r="A211" s="69" t="s">
        <v>509</v>
      </c>
      <c r="B211" s="4" t="s">
        <v>510</v>
      </c>
      <c r="C211" s="6">
        <v>0</v>
      </c>
      <c r="D211" s="6">
        <v>38066.25</v>
      </c>
      <c r="E211" s="139">
        <v>30000</v>
      </c>
      <c r="F211" s="139">
        <v>30000</v>
      </c>
      <c r="G211" s="55">
        <v>28023</v>
      </c>
      <c r="H211" s="138">
        <v>30000</v>
      </c>
    </row>
    <row r="212" spans="1:8" ht="15.75" customHeight="1" x14ac:dyDescent="0.2">
      <c r="A212" s="1" t="s">
        <v>523</v>
      </c>
      <c r="B212" s="1" t="s">
        <v>553</v>
      </c>
      <c r="C212" s="1">
        <v>0</v>
      </c>
      <c r="D212" s="1">
        <v>0</v>
      </c>
      <c r="E212" s="92">
        <v>10000</v>
      </c>
      <c r="F212" s="92">
        <v>10000</v>
      </c>
      <c r="G212" s="144">
        <v>7000</v>
      </c>
      <c r="H212" s="146">
        <v>15000</v>
      </c>
    </row>
    <row r="213" spans="1:8" ht="15.75" customHeight="1" x14ac:dyDescent="0.2">
      <c r="A213" s="69" t="s">
        <v>508</v>
      </c>
      <c r="B213" s="4" t="s">
        <v>491</v>
      </c>
      <c r="C213" s="6">
        <v>0</v>
      </c>
      <c r="D213" s="6">
        <v>18639.87</v>
      </c>
      <c r="E213" s="139">
        <v>15000</v>
      </c>
      <c r="F213" s="139">
        <v>15000</v>
      </c>
      <c r="G213" s="55">
        <v>5148.38</v>
      </c>
      <c r="H213" s="146">
        <v>10000</v>
      </c>
    </row>
    <row r="214" spans="1:8" ht="15.75" customHeight="1" x14ac:dyDescent="0.2">
      <c r="A214" s="68" t="s">
        <v>135</v>
      </c>
      <c r="B214" s="4"/>
      <c r="C214" s="18">
        <f>SUM(C211,C213)</f>
        <v>0</v>
      </c>
      <c r="D214" s="18">
        <f>SUM(D211:D213)</f>
        <v>56706.119999999995</v>
      </c>
      <c r="E214" s="140">
        <f>SUM(E211:E213)</f>
        <v>55000</v>
      </c>
      <c r="F214" s="140">
        <f>SUM(F211:F213)</f>
        <v>55000</v>
      </c>
      <c r="G214" s="140">
        <f>SUM(G211:G213)</f>
        <v>40171.379999999997</v>
      </c>
      <c r="H214" s="140">
        <f>SUM(H211:H213)</f>
        <v>55000</v>
      </c>
    </row>
    <row r="215" spans="1:8" ht="15.75" customHeight="1" x14ac:dyDescent="0.2">
      <c r="A215" s="96"/>
      <c r="B215" s="4"/>
      <c r="C215" s="18"/>
      <c r="D215" s="18"/>
      <c r="E215" s="18"/>
      <c r="F215" s="18"/>
      <c r="G215" s="18"/>
      <c r="H215" s="108"/>
    </row>
    <row r="216" spans="1:8" ht="31.5" x14ac:dyDescent="0.2">
      <c r="A216" s="68" t="s">
        <v>330</v>
      </c>
      <c r="B216" s="4"/>
      <c r="C216" s="18"/>
      <c r="D216" s="18"/>
      <c r="E216" s="18"/>
      <c r="F216" s="18"/>
      <c r="G216" s="18"/>
    </row>
    <row r="217" spans="1:8" ht="13.5" customHeight="1" x14ac:dyDescent="0.2">
      <c r="A217" s="69" t="s">
        <v>532</v>
      </c>
      <c r="B217" s="4" t="s">
        <v>331</v>
      </c>
      <c r="C217" s="6">
        <v>81342.34</v>
      </c>
      <c r="D217" s="6">
        <v>77876.59</v>
      </c>
      <c r="E217" s="6">
        <v>114000</v>
      </c>
      <c r="F217" s="6">
        <v>65000</v>
      </c>
      <c r="G217" s="58">
        <v>33750</v>
      </c>
      <c r="H217" s="142">
        <v>66950</v>
      </c>
    </row>
    <row r="218" spans="1:8" ht="13.5" customHeight="1" x14ac:dyDescent="0.2">
      <c r="A218" s="69" t="s">
        <v>533</v>
      </c>
      <c r="B218" s="4" t="s">
        <v>534</v>
      </c>
      <c r="C218" s="6"/>
      <c r="D218" s="6"/>
      <c r="E218" s="6"/>
      <c r="F218" s="6">
        <v>40000</v>
      </c>
      <c r="G218" s="58">
        <v>19048.5</v>
      </c>
      <c r="H218" s="142">
        <v>38000</v>
      </c>
    </row>
    <row r="219" spans="1:8" ht="13.5" customHeight="1" x14ac:dyDescent="0.2">
      <c r="A219" s="69" t="s">
        <v>535</v>
      </c>
      <c r="B219" s="4" t="s">
        <v>536</v>
      </c>
      <c r="C219" s="6"/>
      <c r="D219" s="6"/>
      <c r="E219" s="6"/>
      <c r="F219" s="6">
        <v>40000</v>
      </c>
      <c r="G219" s="58">
        <v>32921.25</v>
      </c>
      <c r="H219" s="142">
        <v>45000</v>
      </c>
    </row>
    <row r="220" spans="1:8" ht="13.5" customHeight="1" x14ac:dyDescent="0.2">
      <c r="A220" s="69" t="s">
        <v>537</v>
      </c>
      <c r="B220" s="4" t="s">
        <v>538</v>
      </c>
      <c r="C220" s="6"/>
      <c r="D220" s="6"/>
      <c r="E220" s="6"/>
      <c r="F220" s="6">
        <v>31000</v>
      </c>
      <c r="G220" s="58">
        <v>10162.75</v>
      </c>
      <c r="H220" s="142">
        <v>20000</v>
      </c>
    </row>
    <row r="221" spans="1:8" ht="13.5" customHeight="1" x14ac:dyDescent="0.2">
      <c r="A221" s="69" t="s">
        <v>2</v>
      </c>
      <c r="B221" s="4" t="s">
        <v>332</v>
      </c>
      <c r="C221" s="6">
        <v>17118.72</v>
      </c>
      <c r="D221" s="6">
        <v>10626.8</v>
      </c>
      <c r="E221" s="6">
        <v>14000</v>
      </c>
      <c r="F221" s="143">
        <v>268000</v>
      </c>
      <c r="G221" s="58">
        <v>272412.3</v>
      </c>
      <c r="H221" s="142">
        <v>62000</v>
      </c>
    </row>
    <row r="222" spans="1:8" ht="13.5" customHeight="1" x14ac:dyDescent="0.2">
      <c r="A222" s="69" t="s">
        <v>137</v>
      </c>
      <c r="B222" s="4" t="s">
        <v>333</v>
      </c>
      <c r="C222" s="6">
        <v>11478.58</v>
      </c>
      <c r="D222" s="6">
        <v>54293.8</v>
      </c>
      <c r="E222" s="58">
        <v>26000</v>
      </c>
      <c r="F222" s="6">
        <v>160000</v>
      </c>
      <c r="G222" s="94">
        <v>68702.92</v>
      </c>
      <c r="H222" s="142">
        <v>46000</v>
      </c>
    </row>
    <row r="223" spans="1:8" ht="13.5" customHeight="1" x14ac:dyDescent="0.2">
      <c r="A223" s="69" t="s">
        <v>334</v>
      </c>
      <c r="B223" s="4" t="s">
        <v>335</v>
      </c>
      <c r="C223" s="58">
        <v>625</v>
      </c>
      <c r="D223" s="58">
        <v>0</v>
      </c>
      <c r="E223" s="6">
        <v>1040</v>
      </c>
      <c r="F223" s="6">
        <v>3040</v>
      </c>
      <c r="G223" s="58">
        <v>2370</v>
      </c>
      <c r="H223" s="142">
        <v>2000</v>
      </c>
    </row>
    <row r="224" spans="1:8" ht="13.5" customHeight="1" x14ac:dyDescent="0.2">
      <c r="A224" s="69" t="s">
        <v>551</v>
      </c>
      <c r="B224" s="4" t="s">
        <v>552</v>
      </c>
      <c r="C224" s="58"/>
      <c r="D224" s="58"/>
      <c r="E224" s="6">
        <v>15000</v>
      </c>
      <c r="F224" s="6">
        <v>25000</v>
      </c>
      <c r="G224" s="58">
        <v>9766.31</v>
      </c>
      <c r="H224" s="142">
        <v>10000</v>
      </c>
    </row>
    <row r="225" spans="1:8" ht="15.75" customHeight="1" x14ac:dyDescent="0.2">
      <c r="A225" s="68" t="s">
        <v>135</v>
      </c>
      <c r="B225" s="4"/>
      <c r="C225" s="18">
        <f>SUM(C217:C223)</f>
        <v>110564.64</v>
      </c>
      <c r="D225" s="18">
        <f>SUM(D217:D223)</f>
        <v>142797.19</v>
      </c>
      <c r="E225" s="18">
        <f>SUM(E217:E224)</f>
        <v>170040</v>
      </c>
      <c r="F225" s="18">
        <f>SUM(F217:F224)</f>
        <v>632040</v>
      </c>
      <c r="G225" s="18">
        <f>SUM(G217:G224)</f>
        <v>449134.02999999997</v>
      </c>
      <c r="H225" s="108">
        <f>SUM(H217:H224)</f>
        <v>289950</v>
      </c>
    </row>
    <row r="226" spans="1:8" ht="19.5" customHeight="1" x14ac:dyDescent="0.2">
      <c r="A226" s="69"/>
      <c r="B226" s="4"/>
      <c r="C226" s="18"/>
      <c r="D226" s="18"/>
      <c r="E226" s="18"/>
      <c r="F226" s="6"/>
      <c r="G226" s="18"/>
      <c r="H226" s="108"/>
    </row>
    <row r="227" spans="1:8" ht="19.5" customHeight="1" x14ac:dyDescent="0.2">
      <c r="A227" s="69"/>
      <c r="B227" s="4"/>
      <c r="C227" s="18"/>
      <c r="D227" s="18"/>
      <c r="E227" s="18"/>
      <c r="F227" s="6"/>
      <c r="G227" s="18"/>
      <c r="H227" s="108"/>
    </row>
    <row r="228" spans="1:8" ht="19.5" customHeight="1" x14ac:dyDescent="0.2">
      <c r="A228" s="68" t="s">
        <v>336</v>
      </c>
      <c r="B228" s="4"/>
      <c r="C228" s="6"/>
      <c r="D228" s="6"/>
      <c r="E228" s="6"/>
      <c r="F228" s="6"/>
      <c r="G228" s="6"/>
    </row>
    <row r="229" spans="1:8" ht="12.75" customHeight="1" x14ac:dyDescent="0.2">
      <c r="A229" s="69" t="s">
        <v>337</v>
      </c>
      <c r="B229" s="4" t="s">
        <v>338</v>
      </c>
      <c r="C229" s="6">
        <v>17813.8</v>
      </c>
      <c r="D229" s="6">
        <v>0</v>
      </c>
      <c r="E229" s="6">
        <v>21000</v>
      </c>
      <c r="F229" s="6">
        <v>21000</v>
      </c>
      <c r="G229" s="58">
        <v>14776.99</v>
      </c>
      <c r="H229" s="59">
        <v>21000</v>
      </c>
    </row>
    <row r="230" spans="1:8" ht="12.75" customHeight="1" x14ac:dyDescent="0.2">
      <c r="A230" s="69" t="s">
        <v>2</v>
      </c>
      <c r="B230" s="4" t="s">
        <v>339</v>
      </c>
      <c r="C230" s="6">
        <v>0</v>
      </c>
      <c r="D230" s="6">
        <v>0</v>
      </c>
      <c r="E230" s="6">
        <v>0</v>
      </c>
      <c r="F230" s="6">
        <v>0</v>
      </c>
      <c r="G230" s="58">
        <v>0</v>
      </c>
      <c r="H230" s="59">
        <v>0</v>
      </c>
    </row>
    <row r="231" spans="1:8" ht="12.75" customHeight="1" x14ac:dyDescent="0.2">
      <c r="A231" s="69" t="s">
        <v>340</v>
      </c>
      <c r="B231" s="4" t="s">
        <v>341</v>
      </c>
      <c r="C231" s="6">
        <v>2825.12</v>
      </c>
      <c r="D231" s="6">
        <v>0</v>
      </c>
      <c r="E231" s="58">
        <v>3600</v>
      </c>
      <c r="F231" s="6">
        <v>3600</v>
      </c>
      <c r="G231" s="58">
        <v>1721.28</v>
      </c>
      <c r="H231" s="59">
        <v>3600</v>
      </c>
    </row>
    <row r="232" spans="1:8" ht="12.75" customHeight="1" x14ac:dyDescent="0.2">
      <c r="A232" s="69" t="s">
        <v>342</v>
      </c>
      <c r="B232" s="4" t="s">
        <v>343</v>
      </c>
      <c r="C232" s="6">
        <v>0</v>
      </c>
      <c r="D232" s="6">
        <v>0</v>
      </c>
      <c r="E232" s="6">
        <v>0</v>
      </c>
      <c r="F232" s="6">
        <v>0</v>
      </c>
      <c r="G232" s="58">
        <v>0</v>
      </c>
      <c r="H232" s="23">
        <v>0</v>
      </c>
    </row>
    <row r="233" spans="1:8" ht="18.75" customHeight="1" x14ac:dyDescent="0.2">
      <c r="A233" s="68" t="s">
        <v>135</v>
      </c>
      <c r="B233" s="4"/>
      <c r="C233" s="18">
        <f t="shared" ref="C233:H233" si="32">SUM(C229:C232)</f>
        <v>20638.919999999998</v>
      </c>
      <c r="D233" s="18">
        <f>SUM(D229:D232)</f>
        <v>0</v>
      </c>
      <c r="E233" s="18">
        <f t="shared" si="32"/>
        <v>24600</v>
      </c>
      <c r="F233" s="18">
        <f t="shared" si="32"/>
        <v>24600</v>
      </c>
      <c r="G233" s="18">
        <f t="shared" si="32"/>
        <v>16498.27</v>
      </c>
      <c r="H233" s="108">
        <f t="shared" si="32"/>
        <v>24600</v>
      </c>
    </row>
    <row r="234" spans="1:8" ht="16.5" customHeight="1" x14ac:dyDescent="0.2">
      <c r="A234" s="69"/>
      <c r="B234" s="4"/>
      <c r="C234" s="6"/>
      <c r="D234" s="6"/>
      <c r="E234" s="6"/>
      <c r="F234" s="18"/>
      <c r="G234" s="18"/>
    </row>
    <row r="235" spans="1:8" ht="14.25" customHeight="1" x14ac:dyDescent="0.2">
      <c r="A235" s="68" t="s">
        <v>344</v>
      </c>
      <c r="B235" s="4"/>
      <c r="C235" s="6"/>
      <c r="D235" s="6"/>
      <c r="E235" s="6"/>
      <c r="F235" s="6"/>
      <c r="G235" s="6"/>
    </row>
    <row r="236" spans="1:8" ht="12.75" customHeight="1" x14ac:dyDescent="0.2">
      <c r="A236" s="69" t="s">
        <v>137</v>
      </c>
      <c r="B236" s="4" t="s">
        <v>345</v>
      </c>
      <c r="C236" s="6">
        <v>0</v>
      </c>
      <c r="D236" s="6">
        <v>0</v>
      </c>
      <c r="E236" s="6">
        <v>0</v>
      </c>
      <c r="F236" s="6">
        <v>0</v>
      </c>
      <c r="G236" s="58">
        <v>0</v>
      </c>
      <c r="H236" s="23">
        <v>0</v>
      </c>
    </row>
    <row r="237" spans="1:8" ht="14.25" customHeight="1" x14ac:dyDescent="0.2">
      <c r="A237" s="68" t="s">
        <v>135</v>
      </c>
      <c r="B237" s="4"/>
      <c r="C237" s="18">
        <f>SUM(C236)</f>
        <v>0</v>
      </c>
      <c r="D237" s="18">
        <f>SUM(D236)</f>
        <v>0</v>
      </c>
      <c r="E237" s="18">
        <v>0</v>
      </c>
      <c r="F237" s="18">
        <f>SUM(F236)</f>
        <v>0</v>
      </c>
      <c r="G237" s="18">
        <f>SUM(G236)</f>
        <v>0</v>
      </c>
      <c r="H237" s="108">
        <f>SUM(H236)</f>
        <v>0</v>
      </c>
    </row>
    <row r="238" spans="1:8" ht="14.25" customHeight="1" x14ac:dyDescent="0.2">
      <c r="A238" s="69"/>
      <c r="B238" s="4"/>
      <c r="C238" s="18"/>
      <c r="D238" s="18"/>
      <c r="E238" s="18"/>
      <c r="F238" s="18"/>
      <c r="G238" s="6"/>
    </row>
    <row r="239" spans="1:8" ht="17.25" customHeight="1" x14ac:dyDescent="0.2">
      <c r="A239" s="68" t="s">
        <v>346</v>
      </c>
      <c r="B239" s="4"/>
      <c r="C239" s="18"/>
      <c r="D239" s="18"/>
      <c r="E239" s="18"/>
      <c r="F239" s="18"/>
      <c r="G239" s="18"/>
    </row>
    <row r="240" spans="1:8" ht="14.25" customHeight="1" x14ac:dyDescent="0.2">
      <c r="A240" s="69" t="s">
        <v>137</v>
      </c>
      <c r="B240" s="4" t="s">
        <v>347</v>
      </c>
      <c r="C240" s="6">
        <v>4000</v>
      </c>
      <c r="D240" s="6">
        <v>4000</v>
      </c>
      <c r="E240" s="6">
        <v>2500</v>
      </c>
      <c r="F240" s="6">
        <v>2500</v>
      </c>
      <c r="G240" s="95">
        <v>2500</v>
      </c>
      <c r="H240" s="142">
        <v>4000</v>
      </c>
    </row>
    <row r="241" spans="1:8" ht="18" customHeight="1" x14ac:dyDescent="0.2">
      <c r="A241" s="68" t="s">
        <v>135</v>
      </c>
      <c r="B241" s="4"/>
      <c r="C241" s="18">
        <f t="shared" ref="C241:H241" si="33">SUM(C240)</f>
        <v>4000</v>
      </c>
      <c r="D241" s="18">
        <f>SUM(D240)</f>
        <v>4000</v>
      </c>
      <c r="E241" s="18">
        <f t="shared" si="33"/>
        <v>2500</v>
      </c>
      <c r="F241" s="18">
        <f t="shared" si="33"/>
        <v>2500</v>
      </c>
      <c r="G241" s="18">
        <f t="shared" si="33"/>
        <v>2500</v>
      </c>
      <c r="H241" s="108">
        <f t="shared" si="33"/>
        <v>4000</v>
      </c>
    </row>
    <row r="242" spans="1:8" ht="18" customHeight="1" x14ac:dyDescent="0.2">
      <c r="A242" s="68"/>
      <c r="B242" s="4"/>
      <c r="C242" s="18"/>
      <c r="D242" s="18"/>
      <c r="E242" s="18"/>
      <c r="F242" s="18"/>
      <c r="G242" s="18"/>
    </row>
    <row r="243" spans="1:8" ht="17.25" customHeight="1" x14ac:dyDescent="0.25">
      <c r="A243" s="17" t="s">
        <v>164</v>
      </c>
      <c r="B243" s="4"/>
      <c r="C243" s="18"/>
      <c r="D243" s="18"/>
      <c r="E243" s="18"/>
      <c r="F243" s="18"/>
      <c r="G243" s="18"/>
    </row>
    <row r="244" spans="1:8" ht="12.75" customHeight="1" x14ac:dyDescent="0.2">
      <c r="A244" s="4" t="s">
        <v>136</v>
      </c>
      <c r="B244" s="4" t="s">
        <v>57</v>
      </c>
      <c r="C244" s="6">
        <v>652</v>
      </c>
      <c r="D244" s="6">
        <v>672</v>
      </c>
      <c r="E244" s="6">
        <v>700</v>
      </c>
      <c r="F244" s="6">
        <v>700</v>
      </c>
      <c r="G244" s="95">
        <v>0</v>
      </c>
      <c r="H244" s="59">
        <v>700</v>
      </c>
    </row>
    <row r="245" spans="1:8" x14ac:dyDescent="0.2">
      <c r="A245" s="4" t="s">
        <v>137</v>
      </c>
      <c r="B245" s="4" t="s">
        <v>58</v>
      </c>
      <c r="C245" s="6">
        <v>98.9</v>
      </c>
      <c r="D245" s="6">
        <v>0</v>
      </c>
      <c r="E245" s="6">
        <v>100</v>
      </c>
      <c r="F245" s="6">
        <v>100</v>
      </c>
      <c r="G245" s="58">
        <v>0</v>
      </c>
      <c r="H245" s="59">
        <v>100</v>
      </c>
    </row>
    <row r="246" spans="1:8" ht="15.75" x14ac:dyDescent="0.25">
      <c r="A246" s="11" t="s">
        <v>135</v>
      </c>
      <c r="B246" s="4"/>
      <c r="C246" s="18">
        <f t="shared" ref="C246:H246" si="34">SUM(C244:C245)</f>
        <v>750.9</v>
      </c>
      <c r="D246" s="18">
        <f>SUM(D244:D245)</f>
        <v>672</v>
      </c>
      <c r="E246" s="18">
        <f t="shared" si="34"/>
        <v>800</v>
      </c>
      <c r="F246" s="18">
        <f t="shared" si="34"/>
        <v>800</v>
      </c>
      <c r="G246" s="18">
        <f t="shared" si="34"/>
        <v>0</v>
      </c>
      <c r="H246" s="108">
        <f t="shared" si="34"/>
        <v>800</v>
      </c>
    </row>
    <row r="247" spans="1:8" x14ac:dyDescent="0.2">
      <c r="A247" s="4"/>
      <c r="B247" s="4"/>
      <c r="C247" s="6"/>
      <c r="D247" s="6"/>
      <c r="E247" s="6"/>
      <c r="F247" s="6"/>
      <c r="G247" s="6"/>
    </row>
    <row r="248" spans="1:8" ht="17.25" customHeight="1" x14ac:dyDescent="0.25">
      <c r="A248" s="11" t="s">
        <v>348</v>
      </c>
      <c r="B248" s="4"/>
      <c r="C248" s="6"/>
      <c r="D248" s="6"/>
      <c r="E248" s="6"/>
      <c r="F248" s="6"/>
      <c r="G248" s="6"/>
    </row>
    <row r="249" spans="1:8" ht="15" customHeight="1" x14ac:dyDescent="0.2">
      <c r="A249" s="4" t="s">
        <v>524</v>
      </c>
      <c r="B249" s="4" t="s">
        <v>349</v>
      </c>
      <c r="C249" s="6">
        <v>385</v>
      </c>
      <c r="D249" s="6">
        <v>896.94</v>
      </c>
      <c r="E249" s="6">
        <v>14000</v>
      </c>
      <c r="F249" s="6">
        <v>14000</v>
      </c>
      <c r="G249" s="6">
        <v>6878.05</v>
      </c>
      <c r="H249" s="142">
        <v>18000</v>
      </c>
    </row>
    <row r="250" spans="1:8" s="13" customFormat="1" ht="15" customHeight="1" x14ac:dyDescent="0.25">
      <c r="A250" s="11" t="s">
        <v>135</v>
      </c>
      <c r="B250" s="11"/>
      <c r="C250" s="18">
        <f t="shared" ref="C250:H250" si="35">SUM(C249)</f>
        <v>385</v>
      </c>
      <c r="D250" s="18">
        <f>SUM(D249)</f>
        <v>896.94</v>
      </c>
      <c r="E250" s="18">
        <f t="shared" si="35"/>
        <v>14000</v>
      </c>
      <c r="F250" s="18">
        <f t="shared" si="35"/>
        <v>14000</v>
      </c>
      <c r="G250" s="18">
        <f t="shared" si="35"/>
        <v>6878.05</v>
      </c>
      <c r="H250" s="108">
        <f t="shared" si="35"/>
        <v>18000</v>
      </c>
    </row>
    <row r="251" spans="1:8" s="13" customFormat="1" ht="15" customHeight="1" x14ac:dyDescent="0.25">
      <c r="A251" s="11"/>
      <c r="B251" s="11"/>
      <c r="C251" s="18"/>
      <c r="D251" s="18"/>
      <c r="E251" s="18"/>
      <c r="F251" s="18"/>
      <c r="G251" s="18"/>
      <c r="H251" s="110"/>
    </row>
    <row r="252" spans="1:8" ht="15.75" x14ac:dyDescent="0.25">
      <c r="A252" s="11" t="s">
        <v>165</v>
      </c>
      <c r="B252" s="4"/>
      <c r="C252" s="18">
        <f t="shared" ref="C252:H252" si="36">SUM(C225,C233,C237,C241,C246,C250,C214)</f>
        <v>136339.46</v>
      </c>
      <c r="D252" s="18">
        <f t="shared" si="36"/>
        <v>205072.25</v>
      </c>
      <c r="E252" s="18">
        <f t="shared" si="36"/>
        <v>266940</v>
      </c>
      <c r="F252" s="18">
        <f t="shared" si="36"/>
        <v>728940</v>
      </c>
      <c r="G252" s="18">
        <f t="shared" si="36"/>
        <v>515181.73</v>
      </c>
      <c r="H252" s="108">
        <f t="shared" si="36"/>
        <v>392350</v>
      </c>
    </row>
    <row r="254" spans="1:8" ht="30.75" customHeight="1" x14ac:dyDescent="0.25">
      <c r="A254" s="25" t="s">
        <v>166</v>
      </c>
    </row>
    <row r="255" spans="1:8" ht="9" customHeight="1" x14ac:dyDescent="0.25">
      <c r="A255" s="20"/>
    </row>
    <row r="256" spans="1:8" ht="15.75" x14ac:dyDescent="0.25">
      <c r="A256" s="20" t="s">
        <v>350</v>
      </c>
    </row>
    <row r="257" spans="1:8" ht="15" customHeight="1" x14ac:dyDescent="0.2">
      <c r="A257" s="16" t="s">
        <v>351</v>
      </c>
      <c r="B257" s="1" t="s">
        <v>352</v>
      </c>
      <c r="C257" s="70">
        <v>0</v>
      </c>
      <c r="D257" s="70">
        <v>0</v>
      </c>
      <c r="E257" s="70">
        <v>0</v>
      </c>
      <c r="F257" s="70">
        <v>0</v>
      </c>
      <c r="G257" s="84">
        <v>0</v>
      </c>
      <c r="H257" s="142">
        <v>2000</v>
      </c>
    </row>
    <row r="258" spans="1:8" ht="14.25" customHeight="1" x14ac:dyDescent="0.2">
      <c r="A258" s="16" t="s">
        <v>137</v>
      </c>
      <c r="B258" s="1" t="s">
        <v>353</v>
      </c>
      <c r="C258" s="84">
        <v>413.72</v>
      </c>
      <c r="D258" s="84">
        <v>818.7</v>
      </c>
      <c r="E258" s="84">
        <v>1000</v>
      </c>
      <c r="F258" s="70">
        <v>1000</v>
      </c>
      <c r="G258" s="84">
        <v>158.99</v>
      </c>
      <c r="H258" s="23">
        <v>1000</v>
      </c>
    </row>
    <row r="259" spans="1:8" ht="21" customHeight="1" x14ac:dyDescent="0.25">
      <c r="A259" s="20" t="s">
        <v>135</v>
      </c>
      <c r="C259" s="88">
        <f t="shared" ref="C259:H259" si="37">SUM(C257:C258)</f>
        <v>413.72</v>
      </c>
      <c r="D259" s="88">
        <f t="shared" si="37"/>
        <v>818.7</v>
      </c>
      <c r="E259" s="88">
        <f t="shared" si="37"/>
        <v>1000</v>
      </c>
      <c r="F259" s="71">
        <f t="shared" si="37"/>
        <v>1000</v>
      </c>
      <c r="G259" s="71">
        <f t="shared" si="37"/>
        <v>158.99</v>
      </c>
      <c r="H259" s="24">
        <f t="shared" si="37"/>
        <v>3000</v>
      </c>
    </row>
    <row r="260" spans="1:8" ht="9.75" customHeight="1" x14ac:dyDescent="0.25">
      <c r="A260" s="20"/>
    </row>
    <row r="261" spans="1:8" ht="15.75" x14ac:dyDescent="0.25">
      <c r="A261" s="20" t="s">
        <v>354</v>
      </c>
    </row>
    <row r="262" spans="1:8" ht="14.25" customHeight="1" x14ac:dyDescent="0.2">
      <c r="A262" s="16" t="s">
        <v>355</v>
      </c>
      <c r="B262" s="1" t="s">
        <v>356</v>
      </c>
      <c r="C262" s="72">
        <v>0</v>
      </c>
      <c r="D262" s="72">
        <v>0</v>
      </c>
      <c r="E262" s="72">
        <v>0</v>
      </c>
      <c r="F262" s="72">
        <v>0</v>
      </c>
      <c r="G262" s="85">
        <v>0</v>
      </c>
      <c r="H262" s="142">
        <v>3000</v>
      </c>
    </row>
    <row r="263" spans="1:8" ht="14.25" customHeight="1" x14ac:dyDescent="0.2">
      <c r="A263" s="16" t="s">
        <v>2</v>
      </c>
      <c r="B263" s="1" t="s">
        <v>357</v>
      </c>
      <c r="C263" s="72">
        <v>0</v>
      </c>
      <c r="D263" s="72">
        <v>0</v>
      </c>
      <c r="E263" s="72">
        <v>0</v>
      </c>
      <c r="F263" s="72">
        <v>0</v>
      </c>
      <c r="G263" s="72">
        <v>0</v>
      </c>
      <c r="H263" s="23">
        <v>0</v>
      </c>
    </row>
    <row r="264" spans="1:8" x14ac:dyDescent="0.2">
      <c r="A264" s="16" t="s">
        <v>137</v>
      </c>
      <c r="B264" s="1" t="s">
        <v>358</v>
      </c>
      <c r="C264" s="72">
        <v>525.98</v>
      </c>
      <c r="D264" s="72">
        <v>1047.78</v>
      </c>
      <c r="E264" s="72">
        <v>1200</v>
      </c>
      <c r="F264" s="72">
        <v>1200</v>
      </c>
      <c r="G264" s="85">
        <v>369.26</v>
      </c>
      <c r="H264" s="142">
        <v>2400</v>
      </c>
    </row>
    <row r="265" spans="1:8" x14ac:dyDescent="0.2">
      <c r="A265" s="16" t="s">
        <v>359</v>
      </c>
      <c r="B265" s="1" t="s">
        <v>360</v>
      </c>
      <c r="C265" s="72">
        <v>0</v>
      </c>
      <c r="D265" s="72">
        <v>142.16999999999999</v>
      </c>
      <c r="E265" s="72">
        <v>1000</v>
      </c>
      <c r="F265" s="72">
        <v>1000</v>
      </c>
      <c r="G265" s="72">
        <v>0</v>
      </c>
      <c r="H265" s="23">
        <v>1000</v>
      </c>
    </row>
    <row r="266" spans="1:8" ht="15" customHeight="1" x14ac:dyDescent="0.25">
      <c r="A266" s="20" t="s">
        <v>135</v>
      </c>
      <c r="C266" s="73">
        <f t="shared" ref="C266:H266" si="38">SUM(C262:C265)</f>
        <v>525.98</v>
      </c>
      <c r="D266" s="73">
        <f>SUM(D262:D265)</f>
        <v>1189.95</v>
      </c>
      <c r="E266" s="73">
        <f>SUM(E262:E265)</f>
        <v>2200</v>
      </c>
      <c r="F266" s="73">
        <f t="shared" si="38"/>
        <v>2200</v>
      </c>
      <c r="G266" s="73">
        <f t="shared" si="38"/>
        <v>369.26</v>
      </c>
      <c r="H266" s="24">
        <f t="shared" si="38"/>
        <v>6400</v>
      </c>
    </row>
    <row r="267" spans="1:8" ht="7.5" customHeight="1" x14ac:dyDescent="0.25">
      <c r="A267" s="20"/>
      <c r="C267" s="72"/>
      <c r="D267" s="72"/>
      <c r="E267" s="72"/>
      <c r="F267" s="72"/>
      <c r="G267" s="72"/>
    </row>
    <row r="268" spans="1:8" ht="15" customHeight="1" x14ac:dyDescent="0.25">
      <c r="A268" s="20" t="s">
        <v>361</v>
      </c>
      <c r="C268" s="72"/>
      <c r="D268" s="72"/>
      <c r="E268" s="72"/>
      <c r="F268" s="72"/>
      <c r="G268" s="72"/>
    </row>
    <row r="269" spans="1:8" ht="13.5" customHeight="1" x14ac:dyDescent="0.2">
      <c r="A269" s="16" t="s">
        <v>368</v>
      </c>
      <c r="B269" s="1" t="s">
        <v>362</v>
      </c>
      <c r="C269" s="85">
        <v>10478.4</v>
      </c>
      <c r="D269" s="85">
        <v>12847.33</v>
      </c>
      <c r="E269" s="85">
        <v>14500</v>
      </c>
      <c r="F269" s="72">
        <v>14500</v>
      </c>
      <c r="G269" s="85">
        <v>13525</v>
      </c>
      <c r="H269" s="23">
        <v>14500</v>
      </c>
    </row>
    <row r="270" spans="1:8" ht="13.5" customHeight="1" x14ac:dyDescent="0.2">
      <c r="A270" s="16" t="s">
        <v>364</v>
      </c>
      <c r="B270" s="1" t="s">
        <v>363</v>
      </c>
      <c r="C270" s="85">
        <v>2197.8000000000002</v>
      </c>
      <c r="D270" s="85">
        <v>4626.41</v>
      </c>
      <c r="E270" s="85">
        <v>14500</v>
      </c>
      <c r="F270" s="72">
        <v>14500</v>
      </c>
      <c r="G270" s="85">
        <v>2481.25</v>
      </c>
      <c r="H270" s="23">
        <v>14500</v>
      </c>
    </row>
    <row r="271" spans="1:8" ht="13.5" customHeight="1" x14ac:dyDescent="0.2">
      <c r="A271" s="16" t="s">
        <v>492</v>
      </c>
      <c r="B271" s="1" t="s">
        <v>369</v>
      </c>
      <c r="C271" s="85">
        <v>2000</v>
      </c>
      <c r="D271" s="85">
        <v>2000</v>
      </c>
      <c r="E271" s="85">
        <v>2000</v>
      </c>
      <c r="F271" s="72">
        <v>2000</v>
      </c>
      <c r="G271" s="85">
        <v>1600</v>
      </c>
      <c r="H271" s="23">
        <v>2000</v>
      </c>
    </row>
    <row r="272" spans="1:8" ht="13.5" customHeight="1" x14ac:dyDescent="0.2">
      <c r="A272" s="16" t="s">
        <v>489</v>
      </c>
      <c r="B272" s="1" t="s">
        <v>485</v>
      </c>
      <c r="C272" s="85">
        <v>46996.98</v>
      </c>
      <c r="D272" s="85">
        <v>50460.88</v>
      </c>
      <c r="E272" s="85">
        <v>65000</v>
      </c>
      <c r="F272" s="72">
        <v>65000</v>
      </c>
      <c r="G272" s="85">
        <v>49134.8</v>
      </c>
      <c r="H272" s="59">
        <v>65000</v>
      </c>
    </row>
    <row r="273" spans="1:8" ht="13.5" customHeight="1" x14ac:dyDescent="0.2">
      <c r="A273" s="16" t="s">
        <v>488</v>
      </c>
      <c r="B273" s="1" t="s">
        <v>493</v>
      </c>
      <c r="C273" s="85">
        <v>16000</v>
      </c>
      <c r="D273" s="85">
        <v>16000</v>
      </c>
      <c r="E273" s="85">
        <v>16000</v>
      </c>
      <c r="F273" s="72">
        <v>16000</v>
      </c>
      <c r="G273" s="85">
        <v>16000</v>
      </c>
      <c r="H273" s="59">
        <v>16000</v>
      </c>
    </row>
    <row r="274" spans="1:8" ht="13.5" customHeight="1" x14ac:dyDescent="0.2">
      <c r="A274" s="16" t="s">
        <v>487</v>
      </c>
      <c r="B274" s="1" t="s">
        <v>365</v>
      </c>
      <c r="C274" s="85">
        <v>5000</v>
      </c>
      <c r="D274" s="85">
        <v>0</v>
      </c>
      <c r="E274" s="85">
        <v>2000</v>
      </c>
      <c r="F274" s="72">
        <v>2000</v>
      </c>
      <c r="G274" s="85"/>
      <c r="H274" s="142">
        <v>6000</v>
      </c>
    </row>
    <row r="275" spans="1:8" ht="13.5" customHeight="1" x14ac:dyDescent="0.2">
      <c r="A275" s="16" t="s">
        <v>486</v>
      </c>
      <c r="B275" s="1" t="s">
        <v>366</v>
      </c>
      <c r="C275" s="85">
        <v>201.33</v>
      </c>
      <c r="D275" s="85">
        <v>794.65</v>
      </c>
      <c r="E275" s="85">
        <v>2000</v>
      </c>
      <c r="F275" s="72">
        <v>2000</v>
      </c>
      <c r="G275" s="85">
        <v>144.97999999999999</v>
      </c>
      <c r="H275" s="59">
        <v>2000</v>
      </c>
    </row>
    <row r="276" spans="1:8" ht="13.5" customHeight="1" x14ac:dyDescent="0.2">
      <c r="A276" s="16" t="s">
        <v>494</v>
      </c>
      <c r="B276" s="1" t="s">
        <v>367</v>
      </c>
      <c r="C276" s="85">
        <v>6621.87</v>
      </c>
      <c r="D276" s="85">
        <v>8493.4699999999993</v>
      </c>
      <c r="E276" s="85">
        <v>8000</v>
      </c>
      <c r="F276" s="72">
        <v>8000</v>
      </c>
      <c r="G276" s="85">
        <v>3954.96</v>
      </c>
      <c r="H276" s="142">
        <v>10400</v>
      </c>
    </row>
    <row r="277" spans="1:8" ht="12.75" customHeight="1" x14ac:dyDescent="0.2">
      <c r="A277" s="16"/>
      <c r="C277" s="85"/>
      <c r="D277" s="85"/>
      <c r="E277" s="85"/>
      <c r="F277" s="72"/>
      <c r="G277" s="85"/>
    </row>
    <row r="278" spans="1:8" ht="27" customHeight="1" x14ac:dyDescent="0.2">
      <c r="A278" s="100" t="s">
        <v>501</v>
      </c>
      <c r="C278" s="72">
        <f t="shared" ref="C278:D278" si="39">SUM(C269:C270,C275)</f>
        <v>12877.53</v>
      </c>
      <c r="D278" s="72">
        <f t="shared" si="39"/>
        <v>18268.39</v>
      </c>
      <c r="E278" s="72">
        <f>SUM(E269:E271,E275)</f>
        <v>33000</v>
      </c>
      <c r="F278" s="72">
        <f>SUM(F269:F271,F275)</f>
        <v>33000</v>
      </c>
      <c r="G278" s="72">
        <f>SUM(G269:G271,G275)</f>
        <v>17751.23</v>
      </c>
      <c r="H278" s="23">
        <f>SUM(H269:H271,H275)</f>
        <v>33000</v>
      </c>
    </row>
    <row r="279" spans="1:8" ht="13.5" customHeight="1" x14ac:dyDescent="0.2">
      <c r="A279" s="101" t="s">
        <v>500</v>
      </c>
      <c r="C279" s="72">
        <f>SUM(C272:C274,C276)</f>
        <v>74618.850000000006</v>
      </c>
      <c r="D279" s="72">
        <f>SUM(D272:D274,D276)</f>
        <v>74954.350000000006</v>
      </c>
      <c r="E279" s="72">
        <f>SUM(E272:E274,E276)</f>
        <v>91000</v>
      </c>
      <c r="F279" s="72">
        <f t="shared" ref="F279:H279" si="40">SUM(F272:F274,F276)</f>
        <v>91000</v>
      </c>
      <c r="G279" s="72">
        <f>SUM(G272:G274,G276)</f>
        <v>69089.760000000009</v>
      </c>
      <c r="H279" s="23">
        <f t="shared" si="40"/>
        <v>97400</v>
      </c>
    </row>
    <row r="280" spans="1:8" ht="30" customHeight="1" x14ac:dyDescent="0.2">
      <c r="A280" s="99" t="s">
        <v>499</v>
      </c>
      <c r="C280" s="73">
        <f t="shared" ref="C280:H280" si="41">SUM(C269:C276)</f>
        <v>89496.38</v>
      </c>
      <c r="D280" s="73">
        <f t="shared" si="41"/>
        <v>95222.739999999991</v>
      </c>
      <c r="E280" s="73">
        <f t="shared" si="41"/>
        <v>124000</v>
      </c>
      <c r="F280" s="73">
        <f t="shared" si="41"/>
        <v>124000</v>
      </c>
      <c r="G280" s="73">
        <f t="shared" si="41"/>
        <v>86840.99</v>
      </c>
      <c r="H280" s="24">
        <f t="shared" si="41"/>
        <v>130400</v>
      </c>
    </row>
    <row r="281" spans="1:8" ht="15" customHeight="1" x14ac:dyDescent="0.25">
      <c r="A281" s="20"/>
      <c r="C281" s="72"/>
      <c r="D281" s="72"/>
      <c r="E281" s="72"/>
      <c r="F281" s="72"/>
      <c r="G281" s="72"/>
    </row>
    <row r="282" spans="1:8" ht="15.75" x14ac:dyDescent="0.25">
      <c r="A282" s="20" t="s">
        <v>167</v>
      </c>
    </row>
    <row r="283" spans="1:8" ht="25.5" x14ac:dyDescent="0.2">
      <c r="A283" s="16" t="s">
        <v>370</v>
      </c>
      <c r="B283" s="1" t="s">
        <v>371</v>
      </c>
      <c r="C283" s="70">
        <v>33134</v>
      </c>
      <c r="D283" s="70">
        <v>28015.47</v>
      </c>
      <c r="E283" s="84">
        <v>48000</v>
      </c>
      <c r="F283" s="84">
        <v>48000</v>
      </c>
      <c r="G283" s="84">
        <v>29980.86</v>
      </c>
      <c r="H283" s="142">
        <v>50400</v>
      </c>
    </row>
    <row r="284" spans="1:8" x14ac:dyDescent="0.2">
      <c r="A284" s="16" t="s">
        <v>2</v>
      </c>
      <c r="B284" s="1" t="s">
        <v>372</v>
      </c>
      <c r="C284" s="70">
        <v>0</v>
      </c>
      <c r="D284" s="70"/>
      <c r="E284" s="70"/>
      <c r="F284" s="70" t="s">
        <v>481</v>
      </c>
      <c r="G284" s="70">
        <v>0</v>
      </c>
      <c r="H284" s="23">
        <v>0</v>
      </c>
    </row>
    <row r="285" spans="1:8" x14ac:dyDescent="0.2">
      <c r="A285" s="4" t="s">
        <v>137</v>
      </c>
      <c r="B285" s="4" t="s">
        <v>59</v>
      </c>
      <c r="C285" s="6">
        <v>29951.57</v>
      </c>
      <c r="D285" s="6">
        <v>55427.72</v>
      </c>
      <c r="E285" s="6">
        <v>45000</v>
      </c>
      <c r="F285" s="58">
        <v>45000</v>
      </c>
      <c r="G285" s="6">
        <v>27956.560000000001</v>
      </c>
      <c r="H285" s="23">
        <v>45000</v>
      </c>
    </row>
    <row r="286" spans="1:8" x14ac:dyDescent="0.2">
      <c r="A286" s="4" t="s">
        <v>373</v>
      </c>
      <c r="B286" s="4" t="s">
        <v>374</v>
      </c>
      <c r="C286" s="58">
        <v>12913.4</v>
      </c>
      <c r="D286" s="58">
        <v>5123.91</v>
      </c>
      <c r="E286" s="58">
        <v>3500</v>
      </c>
      <c r="F286" s="6">
        <v>3500</v>
      </c>
      <c r="G286" s="6">
        <v>1000.33</v>
      </c>
      <c r="H286" s="59">
        <v>3500</v>
      </c>
    </row>
    <row r="287" spans="1:8" ht="15.75" x14ac:dyDescent="0.25">
      <c r="A287" s="11" t="s">
        <v>135</v>
      </c>
      <c r="B287" s="4"/>
      <c r="C287" s="18">
        <f t="shared" ref="C287:H287" si="42">SUM(C283:C286)</f>
        <v>75998.97</v>
      </c>
      <c r="D287" s="18">
        <f t="shared" si="42"/>
        <v>88567.1</v>
      </c>
      <c r="E287" s="18">
        <f t="shared" si="42"/>
        <v>96500</v>
      </c>
      <c r="F287" s="18">
        <f t="shared" si="42"/>
        <v>96500</v>
      </c>
      <c r="G287" s="18">
        <f t="shared" si="42"/>
        <v>58937.75</v>
      </c>
      <c r="H287" s="108">
        <f t="shared" si="42"/>
        <v>98900</v>
      </c>
    </row>
    <row r="288" spans="1:8" ht="15.75" x14ac:dyDescent="0.25">
      <c r="A288" s="11"/>
      <c r="B288" s="4"/>
      <c r="C288" s="18"/>
      <c r="D288" s="18"/>
      <c r="E288" s="18"/>
      <c r="F288" s="18"/>
      <c r="G288" s="18"/>
      <c r="H288" s="108"/>
    </row>
    <row r="289" spans="1:8" ht="15.75" x14ac:dyDescent="0.25">
      <c r="A289" s="11" t="s">
        <v>505</v>
      </c>
      <c r="B289" s="4"/>
      <c r="C289" s="18"/>
      <c r="D289" s="18"/>
      <c r="E289" s="18"/>
      <c r="F289" s="18"/>
      <c r="G289" s="18"/>
      <c r="H289" s="108"/>
    </row>
    <row r="290" spans="1:8" ht="15.75" customHeight="1" x14ac:dyDescent="0.2">
      <c r="A290" s="4" t="s">
        <v>525</v>
      </c>
      <c r="B290" s="4" t="s">
        <v>519</v>
      </c>
      <c r="C290" s="6">
        <v>0</v>
      </c>
      <c r="D290" s="6">
        <v>500</v>
      </c>
      <c r="E290" s="6">
        <v>1500</v>
      </c>
      <c r="F290" s="6">
        <v>1500</v>
      </c>
      <c r="G290" s="6">
        <v>1500</v>
      </c>
      <c r="H290" s="59">
        <v>1500</v>
      </c>
    </row>
    <row r="291" spans="1:8" ht="15.75" customHeight="1" x14ac:dyDescent="0.25">
      <c r="A291" s="11" t="s">
        <v>135</v>
      </c>
      <c r="B291" s="4"/>
      <c r="C291" s="18">
        <v>0</v>
      </c>
      <c r="D291" s="18">
        <v>0</v>
      </c>
      <c r="E291" s="18">
        <f>SUM(E290)</f>
        <v>1500</v>
      </c>
      <c r="F291" s="18">
        <f>F290</f>
        <v>1500</v>
      </c>
      <c r="G291" s="18">
        <f>SUM(G290)</f>
        <v>1500</v>
      </c>
      <c r="H291" s="67">
        <f>SUM(H290)</f>
        <v>1500</v>
      </c>
    </row>
    <row r="292" spans="1:8" ht="27.75" customHeight="1" x14ac:dyDescent="0.25">
      <c r="A292" s="11" t="s">
        <v>168</v>
      </c>
      <c r="B292" s="4"/>
      <c r="C292" s="6"/>
      <c r="D292" s="6"/>
      <c r="E292" s="6"/>
      <c r="F292" s="6"/>
      <c r="G292" s="6"/>
    </row>
    <row r="293" spans="1:8" x14ac:dyDescent="0.2">
      <c r="A293" s="4" t="s">
        <v>137</v>
      </c>
      <c r="B293" s="4" t="s">
        <v>60</v>
      </c>
      <c r="C293" s="58">
        <v>316</v>
      </c>
      <c r="D293" s="58">
        <v>300</v>
      </c>
      <c r="E293" s="58">
        <v>300</v>
      </c>
      <c r="F293" s="58">
        <v>300</v>
      </c>
      <c r="G293" s="6">
        <v>300</v>
      </c>
      <c r="H293" s="59">
        <v>300</v>
      </c>
    </row>
    <row r="294" spans="1:8" ht="15.75" x14ac:dyDescent="0.25">
      <c r="A294" s="11" t="s">
        <v>135</v>
      </c>
      <c r="B294" s="4"/>
      <c r="C294" s="18">
        <f t="shared" ref="C294:H294" si="43">SUM(C293)</f>
        <v>316</v>
      </c>
      <c r="D294" s="18">
        <f>SUM(D293)</f>
        <v>300</v>
      </c>
      <c r="E294" s="18">
        <v>300</v>
      </c>
      <c r="F294" s="18">
        <f t="shared" si="43"/>
        <v>300</v>
      </c>
      <c r="G294" s="18">
        <f t="shared" si="43"/>
        <v>300</v>
      </c>
      <c r="H294" s="108">
        <f t="shared" si="43"/>
        <v>300</v>
      </c>
    </row>
    <row r="295" spans="1:8" ht="15.75" x14ac:dyDescent="0.25">
      <c r="A295" s="11"/>
      <c r="B295" s="4"/>
      <c r="C295" s="18"/>
      <c r="D295" s="18"/>
      <c r="E295" s="18"/>
      <c r="F295" s="18"/>
      <c r="G295" s="18"/>
    </row>
    <row r="296" spans="1:8" ht="15.75" x14ac:dyDescent="0.25">
      <c r="A296" s="11" t="s">
        <v>376</v>
      </c>
      <c r="B296" s="4"/>
      <c r="C296" s="18"/>
      <c r="D296" s="18"/>
      <c r="E296" s="18"/>
      <c r="F296" s="18"/>
      <c r="G296" s="18"/>
    </row>
    <row r="297" spans="1:8" x14ac:dyDescent="0.2">
      <c r="A297" s="1" t="s">
        <v>375</v>
      </c>
      <c r="B297" s="1" t="s">
        <v>377</v>
      </c>
      <c r="C297" s="70">
        <v>0</v>
      </c>
      <c r="D297" s="70">
        <v>0</v>
      </c>
      <c r="E297" s="70"/>
      <c r="F297" s="70">
        <v>0</v>
      </c>
      <c r="G297" s="70">
        <v>0</v>
      </c>
    </row>
    <row r="298" spans="1:8" x14ac:dyDescent="0.2">
      <c r="A298" s="1" t="s">
        <v>378</v>
      </c>
      <c r="B298" s="1" t="s">
        <v>379</v>
      </c>
      <c r="C298" s="70">
        <v>3000</v>
      </c>
      <c r="D298" s="70">
        <v>3000</v>
      </c>
      <c r="E298" s="70">
        <v>2500</v>
      </c>
      <c r="F298" s="70">
        <v>2500</v>
      </c>
      <c r="G298" s="70">
        <v>2500</v>
      </c>
      <c r="H298" s="23">
        <v>2500</v>
      </c>
    </row>
    <row r="299" spans="1:8" x14ac:dyDescent="0.2">
      <c r="A299" s="1" t="s">
        <v>380</v>
      </c>
      <c r="B299" s="1" t="s">
        <v>381</v>
      </c>
      <c r="C299" s="70">
        <v>0</v>
      </c>
      <c r="D299" s="70">
        <v>0</v>
      </c>
      <c r="E299" s="70"/>
      <c r="F299" s="70">
        <v>0</v>
      </c>
      <c r="G299" s="70">
        <v>0</v>
      </c>
    </row>
    <row r="300" spans="1:8" ht="16.5" customHeight="1" x14ac:dyDescent="0.25">
      <c r="A300" s="13" t="s">
        <v>382</v>
      </c>
      <c r="C300" s="71">
        <f t="shared" ref="C300:H300" si="44">SUM(C297:C299)</f>
        <v>3000</v>
      </c>
      <c r="D300" s="71">
        <f>SUM(D297:D299)</f>
        <v>3000</v>
      </c>
      <c r="E300" s="71">
        <f t="shared" si="44"/>
        <v>2500</v>
      </c>
      <c r="F300" s="71">
        <f t="shared" si="44"/>
        <v>2500</v>
      </c>
      <c r="G300" s="71">
        <f t="shared" si="44"/>
        <v>2500</v>
      </c>
      <c r="H300" s="24">
        <f t="shared" si="44"/>
        <v>2500</v>
      </c>
    </row>
    <row r="301" spans="1:8" customFormat="1" ht="36" customHeight="1" x14ac:dyDescent="0.25">
      <c r="A301" s="25" t="s">
        <v>169</v>
      </c>
      <c r="B301" s="1"/>
      <c r="C301" s="21">
        <f t="shared" ref="C301:G301" si="45">SUM(C259,C266,C280,C287,C294,C300)</f>
        <v>169751.05</v>
      </c>
      <c r="D301" s="21">
        <f t="shared" si="45"/>
        <v>189098.49</v>
      </c>
      <c r="E301" s="21">
        <f>SUM(E259,E266,E280,E287,E294,E300,E291)</f>
        <v>228000</v>
      </c>
      <c r="F301" s="21">
        <f>SUM(F259,F266,F280,F287,F294,F300,F291)</f>
        <v>228000</v>
      </c>
      <c r="G301" s="21">
        <f t="shared" si="45"/>
        <v>149106.99</v>
      </c>
      <c r="H301" s="24">
        <f>SUM(H259,H266,H280,H287,H291,H294,H300)</f>
        <v>243000</v>
      </c>
    </row>
    <row r="302" spans="1:8" ht="14.25" customHeight="1" x14ac:dyDescent="0.25">
      <c r="A302" s="20"/>
      <c r="C302" s="21"/>
      <c r="D302" s="21"/>
      <c r="E302" s="21"/>
      <c r="F302" s="21"/>
      <c r="G302" s="21"/>
    </row>
    <row r="303" spans="1:8" ht="14.25" customHeight="1" x14ac:dyDescent="0.25">
      <c r="A303" s="20"/>
      <c r="C303" s="21"/>
      <c r="D303" s="21"/>
      <c r="E303" s="21"/>
      <c r="F303" s="21"/>
      <c r="G303" s="21"/>
    </row>
    <row r="304" spans="1:8" ht="14.25" customHeight="1" x14ac:dyDescent="0.25">
      <c r="A304" s="20"/>
      <c r="C304" s="21"/>
      <c r="D304" s="21"/>
      <c r="E304" s="21"/>
      <c r="F304" s="21"/>
      <c r="G304" s="21"/>
    </row>
    <row r="305" spans="1:8" ht="14.25" customHeight="1" x14ac:dyDescent="0.25">
      <c r="A305" s="20"/>
      <c r="C305" s="21"/>
      <c r="D305" s="21"/>
      <c r="E305" s="21"/>
      <c r="F305" s="21"/>
      <c r="G305" s="21"/>
    </row>
    <row r="306" spans="1:8" ht="19.5" customHeight="1" x14ac:dyDescent="0.25">
      <c r="A306" s="20" t="s">
        <v>170</v>
      </c>
      <c r="C306" s="21"/>
      <c r="D306" s="21"/>
      <c r="E306" s="21"/>
      <c r="F306" s="21"/>
      <c r="G306" s="21"/>
    </row>
    <row r="307" spans="1:8" x14ac:dyDescent="0.2">
      <c r="A307" s="4" t="s">
        <v>61</v>
      </c>
      <c r="B307" s="4" t="s">
        <v>62</v>
      </c>
      <c r="C307" s="6">
        <v>24032</v>
      </c>
      <c r="D307" s="6">
        <v>29250</v>
      </c>
      <c r="E307" s="58">
        <v>26000</v>
      </c>
      <c r="F307" s="6">
        <v>30000</v>
      </c>
      <c r="G307" s="58">
        <v>0</v>
      </c>
      <c r="H307" s="142">
        <v>37000</v>
      </c>
    </row>
    <row r="308" spans="1:8" customFormat="1" ht="15" x14ac:dyDescent="0.25">
      <c r="A308" s="4" t="s">
        <v>63</v>
      </c>
      <c r="B308" s="4" t="s">
        <v>64</v>
      </c>
      <c r="C308" s="6">
        <v>37361.75</v>
      </c>
      <c r="D308" s="6">
        <v>41023.949999999997</v>
      </c>
      <c r="E308" s="58">
        <v>43000</v>
      </c>
      <c r="F308" s="6">
        <v>43000</v>
      </c>
      <c r="G308" s="58">
        <v>39101.99</v>
      </c>
      <c r="H308" s="145">
        <v>45000</v>
      </c>
    </row>
    <row r="309" spans="1:8" customFormat="1" ht="15" x14ac:dyDescent="0.25">
      <c r="A309" s="4" t="s">
        <v>65</v>
      </c>
      <c r="B309" s="4" t="s">
        <v>66</v>
      </c>
      <c r="C309" s="6">
        <v>5320</v>
      </c>
      <c r="D309" s="6">
        <v>5320</v>
      </c>
      <c r="E309" s="58">
        <v>5320</v>
      </c>
      <c r="F309" s="6">
        <v>5320</v>
      </c>
      <c r="G309" s="58">
        <v>5320</v>
      </c>
      <c r="H309" s="145">
        <v>4350</v>
      </c>
    </row>
    <row r="310" spans="1:8" customFormat="1" ht="15" x14ac:dyDescent="0.25">
      <c r="A310" s="4" t="s">
        <v>503</v>
      </c>
      <c r="B310" s="4" t="s">
        <v>504</v>
      </c>
      <c r="C310" s="6">
        <v>1330</v>
      </c>
      <c r="D310" s="6">
        <v>1330</v>
      </c>
      <c r="E310" s="58">
        <v>1330</v>
      </c>
      <c r="F310" s="6">
        <v>1330</v>
      </c>
      <c r="G310" s="58">
        <v>1330</v>
      </c>
      <c r="H310" s="115">
        <v>1330</v>
      </c>
    </row>
    <row r="311" spans="1:8" customFormat="1" ht="12.75" customHeight="1" x14ac:dyDescent="0.25">
      <c r="A311" s="4" t="s">
        <v>67</v>
      </c>
      <c r="B311" s="4" t="s">
        <v>68</v>
      </c>
      <c r="C311" s="6">
        <v>0</v>
      </c>
      <c r="D311" s="6">
        <v>10047.32</v>
      </c>
      <c r="E311" s="58">
        <v>2000</v>
      </c>
      <c r="F311" s="6">
        <v>2000</v>
      </c>
      <c r="G311" s="6"/>
      <c r="H311" s="114">
        <v>2000</v>
      </c>
    </row>
    <row r="312" spans="1:8" hidden="1" x14ac:dyDescent="0.2">
      <c r="A312" s="4" t="s">
        <v>69</v>
      </c>
      <c r="B312" s="4" t="s">
        <v>70</v>
      </c>
      <c r="C312" s="6">
        <v>500</v>
      </c>
      <c r="D312" s="6"/>
      <c r="E312" s="58"/>
      <c r="F312" s="6">
        <v>0</v>
      </c>
      <c r="G312" s="6"/>
    </row>
    <row r="313" spans="1:8" x14ac:dyDescent="0.2">
      <c r="A313" s="4" t="s">
        <v>383</v>
      </c>
      <c r="B313" s="4" t="s">
        <v>384</v>
      </c>
      <c r="C313" s="58">
        <v>10796</v>
      </c>
      <c r="D313" s="58">
        <v>5131</v>
      </c>
      <c r="E313" s="58">
        <v>11000</v>
      </c>
      <c r="F313" s="6">
        <v>11000</v>
      </c>
      <c r="G313" s="6">
        <v>3411</v>
      </c>
      <c r="H313" s="59">
        <v>11000</v>
      </c>
    </row>
    <row r="314" spans="1:8" x14ac:dyDescent="0.2">
      <c r="A314" s="4" t="s">
        <v>69</v>
      </c>
      <c r="B314" s="4" t="s">
        <v>70</v>
      </c>
      <c r="C314" s="6">
        <v>207</v>
      </c>
      <c r="D314" s="6">
        <v>300</v>
      </c>
      <c r="E314" s="58">
        <v>300</v>
      </c>
      <c r="F314" s="6">
        <v>300</v>
      </c>
      <c r="G314" s="6">
        <v>282.2</v>
      </c>
      <c r="H314" s="23">
        <v>300</v>
      </c>
    </row>
    <row r="315" spans="1:8" ht="14.25" customHeight="1" x14ac:dyDescent="0.2">
      <c r="A315" s="4" t="s">
        <v>71</v>
      </c>
      <c r="B315" s="4" t="s">
        <v>72</v>
      </c>
      <c r="C315" s="6">
        <v>103241.01</v>
      </c>
      <c r="D315" s="6">
        <v>104934.49</v>
      </c>
      <c r="E315" s="6">
        <v>157000</v>
      </c>
      <c r="F315" s="58">
        <v>157000</v>
      </c>
      <c r="G315" s="58">
        <v>83774.83</v>
      </c>
      <c r="H315" s="23">
        <v>157000</v>
      </c>
    </row>
    <row r="316" spans="1:8" ht="14.25" customHeight="1" x14ac:dyDescent="0.2">
      <c r="A316" s="4" t="s">
        <v>385</v>
      </c>
      <c r="B316" s="4" t="s">
        <v>386</v>
      </c>
      <c r="C316" s="6">
        <v>15692.06</v>
      </c>
      <c r="D316" s="6">
        <v>10636.52</v>
      </c>
      <c r="E316" s="6">
        <v>18000</v>
      </c>
      <c r="F316" s="58">
        <v>18000</v>
      </c>
      <c r="G316" s="58">
        <v>15481.31</v>
      </c>
      <c r="H316" s="142">
        <v>26000</v>
      </c>
    </row>
    <row r="317" spans="1:8" ht="15.75" x14ac:dyDescent="0.25">
      <c r="A317" s="11" t="s">
        <v>135</v>
      </c>
      <c r="B317" s="4"/>
      <c r="C317" s="18">
        <f t="shared" ref="C317:H317" si="46">SUM(C307:C316)</f>
        <v>198479.82</v>
      </c>
      <c r="D317" s="18">
        <f t="shared" si="46"/>
        <v>207973.28</v>
      </c>
      <c r="E317" s="18">
        <f t="shared" si="46"/>
        <v>263950</v>
      </c>
      <c r="F317" s="18">
        <f t="shared" si="46"/>
        <v>267950</v>
      </c>
      <c r="G317" s="18">
        <f t="shared" si="46"/>
        <v>148701.32999999999</v>
      </c>
      <c r="H317" s="108">
        <f t="shared" si="46"/>
        <v>283980</v>
      </c>
    </row>
    <row r="318" spans="1:8" ht="6.75" customHeight="1" x14ac:dyDescent="0.25">
      <c r="A318" s="11"/>
      <c r="B318" s="4"/>
      <c r="C318" s="18"/>
      <c r="D318" s="18"/>
      <c r="E318" s="18"/>
      <c r="F318" s="18"/>
      <c r="G318" s="18"/>
    </row>
    <row r="319" spans="1:8" ht="31.5" x14ac:dyDescent="0.25">
      <c r="A319" s="26" t="s">
        <v>171</v>
      </c>
      <c r="B319" s="4"/>
      <c r="C319" s="18">
        <f t="shared" ref="C319:F319" si="47">SUM(C317)</f>
        <v>198479.82</v>
      </c>
      <c r="D319" s="18">
        <f t="shared" si="47"/>
        <v>207973.28</v>
      </c>
      <c r="E319" s="18">
        <f t="shared" si="47"/>
        <v>263950</v>
      </c>
      <c r="F319" s="18">
        <f t="shared" si="47"/>
        <v>267950</v>
      </c>
      <c r="G319" s="18">
        <f>SUM(G317)</f>
        <v>148701.32999999999</v>
      </c>
      <c r="H319" s="108">
        <f>SUM(H317)</f>
        <v>283980</v>
      </c>
    </row>
    <row r="320" spans="1:8" ht="7.5" customHeight="1" x14ac:dyDescent="0.25">
      <c r="A320" s="17"/>
      <c r="B320" s="4"/>
      <c r="C320" s="18"/>
      <c r="D320" s="18"/>
      <c r="E320" s="18"/>
      <c r="F320" s="18"/>
      <c r="G320" s="18"/>
    </row>
    <row r="321" spans="1:8" ht="15.75" x14ac:dyDescent="0.25">
      <c r="A321" s="17" t="s">
        <v>433</v>
      </c>
      <c r="B321" s="4"/>
      <c r="C321" s="18"/>
      <c r="D321" s="18"/>
      <c r="E321" s="18"/>
      <c r="F321" s="18"/>
      <c r="G321" s="18"/>
    </row>
    <row r="322" spans="1:8" x14ac:dyDescent="0.2">
      <c r="A322" s="3" t="s">
        <v>119</v>
      </c>
      <c r="B322" s="4" t="s">
        <v>434</v>
      </c>
      <c r="C322" s="6">
        <v>0</v>
      </c>
      <c r="D322" s="6">
        <v>0</v>
      </c>
      <c r="E322" s="6">
        <v>0</v>
      </c>
      <c r="F322" s="6">
        <v>0</v>
      </c>
      <c r="G322" s="58">
        <v>0</v>
      </c>
      <c r="H322" s="23">
        <v>0</v>
      </c>
    </row>
    <row r="323" spans="1:8" x14ac:dyDescent="0.2">
      <c r="A323" s="3" t="s">
        <v>435</v>
      </c>
      <c r="B323" s="4" t="s">
        <v>436</v>
      </c>
      <c r="C323" s="6">
        <v>0</v>
      </c>
      <c r="D323" s="6">
        <v>0</v>
      </c>
      <c r="E323" s="6">
        <v>0</v>
      </c>
      <c r="F323" s="6">
        <v>0</v>
      </c>
      <c r="G323" s="58">
        <v>0</v>
      </c>
      <c r="H323" s="23">
        <v>0</v>
      </c>
    </row>
    <row r="324" spans="1:8" ht="15.75" x14ac:dyDescent="0.25">
      <c r="A324" s="17" t="s">
        <v>437</v>
      </c>
      <c r="B324" s="4"/>
      <c r="C324" s="18">
        <f>SUM(C322:C323)</f>
        <v>0</v>
      </c>
      <c r="D324" s="18">
        <f>SUM(D322:D323)</f>
        <v>0</v>
      </c>
      <c r="E324" s="18">
        <v>0</v>
      </c>
      <c r="F324" s="18">
        <f>SUM(F322:F323)</f>
        <v>0</v>
      </c>
      <c r="G324" s="18">
        <f>SUM(G322:G323)</f>
        <v>0</v>
      </c>
      <c r="H324" s="108">
        <f>SUM(H322:H323)</f>
        <v>0</v>
      </c>
    </row>
    <row r="325" spans="1:8" ht="10.5" customHeight="1" x14ac:dyDescent="0.25">
      <c r="A325" s="17"/>
      <c r="B325" s="4"/>
      <c r="C325" s="18"/>
      <c r="D325" s="18"/>
      <c r="E325" s="18"/>
      <c r="F325" s="18"/>
      <c r="G325" s="18"/>
      <c r="H325" s="108"/>
    </row>
    <row r="326" spans="1:8" s="32" customFormat="1" ht="15" customHeight="1" x14ac:dyDescent="0.3">
      <c r="A326" s="17" t="s">
        <v>427</v>
      </c>
      <c r="B326" s="4"/>
      <c r="C326" s="18"/>
      <c r="D326" s="18"/>
      <c r="E326" s="18"/>
      <c r="F326" s="18"/>
      <c r="G326" s="18"/>
      <c r="H326" s="116"/>
    </row>
    <row r="327" spans="1:8" s="32" customFormat="1" ht="17.25" customHeight="1" x14ac:dyDescent="0.3">
      <c r="A327" s="22" t="s">
        <v>428</v>
      </c>
      <c r="B327" s="22" t="s">
        <v>172</v>
      </c>
      <c r="C327" s="23">
        <v>0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</row>
    <row r="328" spans="1:8" s="32" customFormat="1" ht="15" customHeight="1" x14ac:dyDescent="0.3">
      <c r="A328" s="1" t="s">
        <v>173</v>
      </c>
      <c r="B328" s="1" t="s">
        <v>174</v>
      </c>
      <c r="C328" s="23">
        <v>10000</v>
      </c>
      <c r="D328" s="23">
        <v>20000</v>
      </c>
      <c r="E328" s="23">
        <v>0</v>
      </c>
      <c r="F328" s="23">
        <v>0</v>
      </c>
      <c r="G328" s="59">
        <v>0</v>
      </c>
      <c r="H328" s="142">
        <v>20000</v>
      </c>
    </row>
    <row r="329" spans="1:8" s="32" customFormat="1" ht="17.25" customHeight="1" x14ac:dyDescent="0.3">
      <c r="A329" s="1" t="s">
        <v>429</v>
      </c>
      <c r="B329" s="1" t="s">
        <v>430</v>
      </c>
      <c r="C329" s="59">
        <v>0</v>
      </c>
      <c r="D329" s="59">
        <v>15000</v>
      </c>
      <c r="E329" s="59">
        <v>0</v>
      </c>
      <c r="F329" s="23">
        <v>0</v>
      </c>
      <c r="G329" s="59">
        <v>0</v>
      </c>
      <c r="H329" s="59">
        <v>0</v>
      </c>
    </row>
    <row r="330" spans="1:8" s="32" customFormat="1" ht="15.75" customHeight="1" x14ac:dyDescent="0.3">
      <c r="A330" s="1" t="s">
        <v>431</v>
      </c>
      <c r="B330" s="1" t="s">
        <v>432</v>
      </c>
      <c r="C330" s="59">
        <v>0</v>
      </c>
      <c r="D330" s="59">
        <v>10000</v>
      </c>
      <c r="E330" s="23">
        <v>0</v>
      </c>
      <c r="F330" s="23">
        <v>0</v>
      </c>
      <c r="G330" s="59">
        <v>0</v>
      </c>
      <c r="H330" s="142">
        <v>20000</v>
      </c>
    </row>
    <row r="331" spans="1:8" ht="15.75" x14ac:dyDescent="0.25">
      <c r="A331" s="13" t="s">
        <v>175</v>
      </c>
      <c r="C331" s="24">
        <f t="shared" ref="C331:H331" si="48">SUM(C327:C330)</f>
        <v>10000</v>
      </c>
      <c r="D331" s="24">
        <f t="shared" si="48"/>
        <v>45000</v>
      </c>
      <c r="E331" s="24">
        <f t="shared" si="48"/>
        <v>0</v>
      </c>
      <c r="F331" s="24">
        <f t="shared" si="48"/>
        <v>0</v>
      </c>
      <c r="G331" s="67">
        <f t="shared" si="48"/>
        <v>0</v>
      </c>
      <c r="H331" s="67">
        <f t="shared" si="48"/>
        <v>40000</v>
      </c>
    </row>
    <row r="332" spans="1:8" x14ac:dyDescent="0.2">
      <c r="G332" s="61"/>
    </row>
    <row r="333" spans="1:8" ht="18.75" x14ac:dyDescent="0.3">
      <c r="A333" s="14" t="s">
        <v>73</v>
      </c>
      <c r="B333" s="4" t="s">
        <v>74</v>
      </c>
      <c r="C333" s="66">
        <f>SUM(C319,C301,C252,C207,C188,C166,C100,C331,C324,)</f>
        <v>1035034.3999999999</v>
      </c>
      <c r="D333" s="66">
        <f>SUM(D319,D301,D252,D207,D188,D166,D100,D331,D324,)</f>
        <v>1227092.52</v>
      </c>
      <c r="E333" s="66">
        <f>SUM(E319,E301,E252,E207,E188,E166,E100,E331,E324,)</f>
        <v>1409227</v>
      </c>
      <c r="F333" s="12">
        <f>SUM(F319,F301,F252,F207,F188,F166,F100,F331,F324)</f>
        <v>2656227</v>
      </c>
      <c r="G333" s="66">
        <f>SUM(G319,G301,G252,G207,G188,G166,G100,G331,G324)</f>
        <v>1332629.74</v>
      </c>
      <c r="H333" s="117">
        <f>SUM(H319,H301,H252,H207,H188,H166,H100,H331,H324)</f>
        <v>1977427</v>
      </c>
    </row>
    <row r="334" spans="1:8" ht="15" x14ac:dyDescent="0.25">
      <c r="A334" s="7"/>
      <c r="B334" s="7"/>
      <c r="C334" s="8"/>
      <c r="D334" s="8"/>
      <c r="E334" s="8"/>
      <c r="F334" s="8"/>
      <c r="G334" s="8"/>
    </row>
    <row r="335" spans="1:8" x14ac:dyDescent="0.2">
      <c r="A335" s="9"/>
    </row>
    <row r="336" spans="1:8" ht="37.5" x14ac:dyDescent="0.3">
      <c r="A336" s="30" t="s">
        <v>176</v>
      </c>
    </row>
    <row r="337" spans="1:8" ht="18.75" x14ac:dyDescent="0.3">
      <c r="A337" s="30"/>
    </row>
    <row r="338" spans="1:8" ht="15.75" x14ac:dyDescent="0.25">
      <c r="A338" s="26" t="s">
        <v>177</v>
      </c>
    </row>
    <row r="339" spans="1:8" x14ac:dyDescent="0.2">
      <c r="A339" s="4" t="s">
        <v>177</v>
      </c>
      <c r="B339" s="4" t="s">
        <v>438</v>
      </c>
      <c r="C339" s="6">
        <v>158460.32</v>
      </c>
      <c r="D339" s="6">
        <v>155452.20000000001</v>
      </c>
      <c r="E339" s="6">
        <v>161749</v>
      </c>
      <c r="F339" s="6">
        <v>161749</v>
      </c>
      <c r="G339" s="58">
        <v>161840.06</v>
      </c>
      <c r="H339" s="142">
        <v>162684</v>
      </c>
    </row>
    <row r="340" spans="1:8" x14ac:dyDescent="0.2">
      <c r="A340" s="4" t="s">
        <v>178</v>
      </c>
      <c r="B340" s="4" t="s">
        <v>75</v>
      </c>
      <c r="C340" s="6">
        <v>4509.6400000000003</v>
      </c>
      <c r="D340" s="6">
        <v>5369.62</v>
      </c>
      <c r="E340" s="6">
        <v>5000</v>
      </c>
      <c r="F340" s="6">
        <v>5000</v>
      </c>
      <c r="G340" s="6">
        <v>6032.1</v>
      </c>
      <c r="H340" s="59">
        <v>5000</v>
      </c>
    </row>
    <row r="341" spans="1:8" ht="18.75" x14ac:dyDescent="0.3">
      <c r="A341" s="11" t="s">
        <v>179</v>
      </c>
      <c r="B341" s="29"/>
      <c r="C341" s="54">
        <f t="shared" ref="C341:H341" si="49">SUM(C339:C340)</f>
        <v>162969.96000000002</v>
      </c>
      <c r="D341" s="54">
        <f t="shared" si="49"/>
        <v>160821.82</v>
      </c>
      <c r="E341" s="54">
        <f t="shared" si="49"/>
        <v>166749</v>
      </c>
      <c r="F341" s="54">
        <f t="shared" si="49"/>
        <v>166749</v>
      </c>
      <c r="G341" s="41">
        <f t="shared" si="49"/>
        <v>167872.16</v>
      </c>
      <c r="H341" s="108">
        <f t="shared" si="49"/>
        <v>167684</v>
      </c>
    </row>
    <row r="342" spans="1:8" ht="18.75" x14ac:dyDescent="0.3">
      <c r="A342" s="29"/>
      <c r="B342" s="29"/>
      <c r="C342" s="35"/>
      <c r="D342" s="35"/>
      <c r="E342" s="35"/>
      <c r="F342" s="35"/>
      <c r="G342" s="35"/>
    </row>
    <row r="343" spans="1:8" ht="18.75" x14ac:dyDescent="0.3">
      <c r="A343" s="11" t="s">
        <v>180</v>
      </c>
      <c r="B343" s="29"/>
      <c r="C343" s="35"/>
      <c r="D343" s="35"/>
      <c r="E343" s="35"/>
      <c r="F343" s="35"/>
      <c r="G343" s="35"/>
    </row>
    <row r="344" spans="1:8" x14ac:dyDescent="0.2">
      <c r="A344" s="4" t="s">
        <v>76</v>
      </c>
      <c r="B344" s="4" t="s">
        <v>77</v>
      </c>
      <c r="C344" s="34">
        <v>590634.03</v>
      </c>
      <c r="D344" s="34">
        <v>710870.67</v>
      </c>
      <c r="E344" s="34">
        <v>600000</v>
      </c>
      <c r="F344" s="34">
        <v>600000</v>
      </c>
      <c r="G344" s="60">
        <v>615374.49</v>
      </c>
      <c r="H344" s="152">
        <v>680000</v>
      </c>
    </row>
    <row r="345" spans="1:8" x14ac:dyDescent="0.2">
      <c r="A345" s="4" t="s">
        <v>387</v>
      </c>
      <c r="B345" s="4" t="s">
        <v>388</v>
      </c>
      <c r="C345" s="34">
        <v>29230.400000000001</v>
      </c>
      <c r="D345" s="34">
        <v>29372.34</v>
      </c>
      <c r="E345" s="34">
        <v>29500</v>
      </c>
      <c r="F345" s="34">
        <v>29500</v>
      </c>
      <c r="G345" s="60">
        <v>29537.5</v>
      </c>
      <c r="H345" s="59">
        <v>29500</v>
      </c>
    </row>
    <row r="346" spans="1:8" ht="15.75" x14ac:dyDescent="0.25">
      <c r="A346" s="11" t="s">
        <v>186</v>
      </c>
      <c r="B346" s="4"/>
      <c r="C346" s="41">
        <f t="shared" ref="C346:H346" si="50">SUM(C344,C345)</f>
        <v>619864.43000000005</v>
      </c>
      <c r="D346" s="41">
        <f t="shared" si="50"/>
        <v>740243.01</v>
      </c>
      <c r="E346" s="41">
        <f t="shared" si="50"/>
        <v>629500</v>
      </c>
      <c r="F346" s="41">
        <f t="shared" si="50"/>
        <v>629500</v>
      </c>
      <c r="G346" s="41">
        <f t="shared" si="50"/>
        <v>644911.99</v>
      </c>
      <c r="H346" s="108">
        <f t="shared" si="50"/>
        <v>709500</v>
      </c>
    </row>
    <row r="347" spans="1:8" x14ac:dyDescent="0.2">
      <c r="A347" s="4"/>
      <c r="B347" s="4"/>
      <c r="C347" s="34"/>
      <c r="D347" s="34"/>
      <c r="E347" s="34"/>
      <c r="F347" s="34"/>
      <c r="G347" s="34"/>
    </row>
    <row r="348" spans="1:8" x14ac:dyDescent="0.2">
      <c r="A348" s="4"/>
      <c r="B348" s="4"/>
      <c r="C348" s="34"/>
      <c r="D348" s="34"/>
      <c r="E348" s="34"/>
      <c r="F348" s="34"/>
      <c r="G348" s="34"/>
    </row>
    <row r="349" spans="1:8" ht="15.75" x14ac:dyDescent="0.25">
      <c r="A349" s="11" t="s">
        <v>181</v>
      </c>
      <c r="B349" s="4"/>
      <c r="C349" s="34"/>
      <c r="D349" s="34"/>
      <c r="E349" s="34"/>
      <c r="F349" s="34"/>
      <c r="G349" s="34"/>
    </row>
    <row r="350" spans="1:8" x14ac:dyDescent="0.2">
      <c r="A350" s="4" t="s">
        <v>439</v>
      </c>
      <c r="B350" s="4" t="s">
        <v>78</v>
      </c>
      <c r="C350" s="55">
        <v>635.4</v>
      </c>
      <c r="D350" s="55">
        <v>586.67999999999995</v>
      </c>
      <c r="E350" s="55">
        <v>800</v>
      </c>
      <c r="F350" s="55">
        <v>800</v>
      </c>
      <c r="G350" s="60">
        <v>1497.97</v>
      </c>
      <c r="H350" s="59">
        <v>800</v>
      </c>
    </row>
    <row r="351" spans="1:8" x14ac:dyDescent="0.2">
      <c r="A351" s="128" t="s">
        <v>543</v>
      </c>
      <c r="B351" s="4" t="s">
        <v>389</v>
      </c>
      <c r="C351" s="55">
        <v>132237</v>
      </c>
      <c r="D351" s="55">
        <v>161511.5</v>
      </c>
      <c r="E351" s="55">
        <v>155000</v>
      </c>
      <c r="F351" s="55">
        <v>155000</v>
      </c>
      <c r="G351" s="60">
        <v>147297.12</v>
      </c>
      <c r="H351" s="142">
        <v>185000</v>
      </c>
    </row>
    <row r="352" spans="1:8" x14ac:dyDescent="0.2">
      <c r="A352" s="128" t="s">
        <v>540</v>
      </c>
      <c r="B352" s="4" t="s">
        <v>390</v>
      </c>
      <c r="C352" s="55">
        <v>0</v>
      </c>
      <c r="D352" s="55">
        <v>0</v>
      </c>
      <c r="E352" s="55">
        <v>0</v>
      </c>
      <c r="F352" s="55">
        <v>52000</v>
      </c>
      <c r="G352" s="60">
        <v>50067</v>
      </c>
      <c r="H352" s="152">
        <v>55000</v>
      </c>
    </row>
    <row r="353" spans="1:8" x14ac:dyDescent="0.2">
      <c r="A353" s="4" t="s">
        <v>539</v>
      </c>
      <c r="B353" s="4" t="s">
        <v>541</v>
      </c>
      <c r="C353" s="55">
        <v>0</v>
      </c>
      <c r="D353" s="55">
        <v>0</v>
      </c>
      <c r="E353" s="55">
        <v>17700</v>
      </c>
      <c r="F353" s="55">
        <v>17700</v>
      </c>
      <c r="G353" s="60">
        <v>13859.17</v>
      </c>
      <c r="H353" s="142">
        <v>14000</v>
      </c>
    </row>
    <row r="354" spans="1:8" x14ac:dyDescent="0.2">
      <c r="A354" s="4" t="s">
        <v>440</v>
      </c>
      <c r="B354" s="4" t="s">
        <v>542</v>
      </c>
      <c r="C354" s="55">
        <v>0</v>
      </c>
      <c r="D354" s="55">
        <v>0</v>
      </c>
      <c r="E354" s="55">
        <v>0</v>
      </c>
      <c r="F354" s="55">
        <v>0</v>
      </c>
      <c r="G354" s="60">
        <v>1014.55</v>
      </c>
      <c r="H354" s="59">
        <v>0</v>
      </c>
    </row>
    <row r="355" spans="1:8" x14ac:dyDescent="0.2">
      <c r="A355" s="4" t="s">
        <v>391</v>
      </c>
      <c r="B355" s="4" t="s">
        <v>392</v>
      </c>
      <c r="C355" s="55">
        <v>500</v>
      </c>
      <c r="D355" s="55">
        <v>600</v>
      </c>
      <c r="E355" s="55">
        <v>500</v>
      </c>
      <c r="F355" s="55">
        <v>500</v>
      </c>
      <c r="G355" s="60">
        <v>505</v>
      </c>
      <c r="H355" s="59">
        <v>500</v>
      </c>
    </row>
    <row r="356" spans="1:8" x14ac:dyDescent="0.2">
      <c r="A356" s="4" t="s">
        <v>393</v>
      </c>
      <c r="B356" s="4" t="s">
        <v>394</v>
      </c>
      <c r="C356" s="55">
        <v>375</v>
      </c>
      <c r="D356" s="55">
        <v>600.55999999999995</v>
      </c>
      <c r="E356" s="55">
        <v>350</v>
      </c>
      <c r="F356" s="55">
        <v>350</v>
      </c>
      <c r="G356" s="60">
        <v>800</v>
      </c>
      <c r="H356" s="59">
        <v>350</v>
      </c>
    </row>
    <row r="357" spans="1:8" x14ac:dyDescent="0.2">
      <c r="A357" s="4" t="s">
        <v>79</v>
      </c>
      <c r="B357" s="4" t="s">
        <v>80</v>
      </c>
      <c r="C357" s="55">
        <v>17935.28</v>
      </c>
      <c r="D357" s="55">
        <v>18901.38</v>
      </c>
      <c r="E357" s="55">
        <v>18000</v>
      </c>
      <c r="F357" s="55">
        <v>18000</v>
      </c>
      <c r="G357" s="60">
        <v>16864.5</v>
      </c>
      <c r="H357" s="59">
        <v>18000</v>
      </c>
    </row>
    <row r="358" spans="1:8" ht="15.75" x14ac:dyDescent="0.25">
      <c r="A358" s="11" t="s">
        <v>182</v>
      </c>
      <c r="B358" s="4"/>
      <c r="C358" s="56">
        <f t="shared" ref="C358:H358" si="51">SUM(C350:C357)</f>
        <v>151682.68</v>
      </c>
      <c r="D358" s="56">
        <f t="shared" si="51"/>
        <v>182200.12</v>
      </c>
      <c r="E358" s="56">
        <f t="shared" si="51"/>
        <v>192350</v>
      </c>
      <c r="F358" s="56">
        <f t="shared" si="51"/>
        <v>244350</v>
      </c>
      <c r="G358" s="54">
        <f t="shared" si="51"/>
        <v>231905.31</v>
      </c>
      <c r="H358" s="118">
        <f t="shared" si="51"/>
        <v>273650</v>
      </c>
    </row>
    <row r="359" spans="1:8" ht="15.75" x14ac:dyDescent="0.25">
      <c r="A359" s="11"/>
      <c r="B359" s="4"/>
      <c r="C359" s="55"/>
      <c r="D359" s="55"/>
      <c r="E359" s="55"/>
      <c r="F359" s="55"/>
      <c r="G359" s="53"/>
    </row>
    <row r="360" spans="1:8" ht="15.75" x14ac:dyDescent="0.25">
      <c r="A360" s="11"/>
      <c r="B360" s="4"/>
      <c r="C360" s="55"/>
      <c r="D360" s="55"/>
      <c r="E360" s="55"/>
      <c r="F360" s="55"/>
      <c r="G360" s="53"/>
    </row>
    <row r="361" spans="1:8" ht="15.75" x14ac:dyDescent="0.25">
      <c r="A361" s="11"/>
      <c r="B361" s="4"/>
      <c r="C361" s="55"/>
      <c r="D361" s="55"/>
      <c r="E361" s="55"/>
      <c r="F361" s="55"/>
      <c r="G361" s="53"/>
    </row>
    <row r="362" spans="1:8" ht="15.75" x14ac:dyDescent="0.25">
      <c r="A362" s="11" t="s">
        <v>184</v>
      </c>
      <c r="B362" s="4"/>
      <c r="C362" s="55"/>
      <c r="D362" s="55"/>
      <c r="E362" s="55"/>
      <c r="F362" s="55"/>
      <c r="G362" s="53"/>
    </row>
    <row r="363" spans="1:8" x14ac:dyDescent="0.2">
      <c r="A363" s="4" t="s">
        <v>81</v>
      </c>
      <c r="B363" s="4" t="s">
        <v>82</v>
      </c>
      <c r="C363" s="55">
        <v>4090.12</v>
      </c>
      <c r="D363" s="55">
        <v>7114.55</v>
      </c>
      <c r="E363" s="55">
        <v>3000</v>
      </c>
      <c r="F363" s="55">
        <v>3000</v>
      </c>
      <c r="G363" s="60">
        <v>6301.02</v>
      </c>
      <c r="H363" s="59">
        <v>3000</v>
      </c>
    </row>
    <row r="364" spans="1:8" x14ac:dyDescent="0.2">
      <c r="A364" s="4" t="s">
        <v>83</v>
      </c>
      <c r="B364" s="4" t="s">
        <v>84</v>
      </c>
      <c r="C364" s="55">
        <v>9400</v>
      </c>
      <c r="D364" s="55">
        <v>7100</v>
      </c>
      <c r="E364" s="55">
        <v>9750</v>
      </c>
      <c r="F364" s="55">
        <v>9750</v>
      </c>
      <c r="G364" s="53">
        <v>11625</v>
      </c>
      <c r="H364" s="59">
        <v>9750</v>
      </c>
    </row>
    <row r="365" spans="1:8" x14ac:dyDescent="0.2">
      <c r="A365" s="4" t="s">
        <v>395</v>
      </c>
      <c r="B365" s="4" t="s">
        <v>396</v>
      </c>
      <c r="C365" s="55">
        <v>0</v>
      </c>
      <c r="D365" s="55">
        <v>0</v>
      </c>
      <c r="E365" s="55">
        <v>0</v>
      </c>
      <c r="F365" s="80">
        <v>0</v>
      </c>
      <c r="G365" s="60">
        <v>0</v>
      </c>
      <c r="H365" s="23">
        <v>0</v>
      </c>
    </row>
    <row r="366" spans="1:8" x14ac:dyDescent="0.2">
      <c r="A366" s="4" t="s">
        <v>528</v>
      </c>
      <c r="B366" s="4" t="s">
        <v>397</v>
      </c>
      <c r="C366" s="55">
        <v>21000</v>
      </c>
      <c r="D366" s="55">
        <v>21000</v>
      </c>
      <c r="E366" s="55">
        <v>21000</v>
      </c>
      <c r="F366" s="55">
        <v>21000</v>
      </c>
      <c r="G366" s="53">
        <v>0</v>
      </c>
      <c r="H366" s="59">
        <v>21000</v>
      </c>
    </row>
    <row r="367" spans="1:8" ht="15.75" x14ac:dyDescent="0.25">
      <c r="A367" s="11" t="s">
        <v>441</v>
      </c>
      <c r="B367" s="4"/>
      <c r="C367" s="56">
        <f t="shared" ref="C367:H367" si="52">SUM(C363:C366)</f>
        <v>34490.119999999995</v>
      </c>
      <c r="D367" s="56">
        <f t="shared" si="52"/>
        <v>35214.550000000003</v>
      </c>
      <c r="E367" s="56">
        <f t="shared" si="52"/>
        <v>33750</v>
      </c>
      <c r="F367" s="56">
        <f t="shared" si="52"/>
        <v>33750</v>
      </c>
      <c r="G367" s="56">
        <f t="shared" si="52"/>
        <v>17926.02</v>
      </c>
      <c r="H367" s="108">
        <f t="shared" si="52"/>
        <v>33750</v>
      </c>
    </row>
    <row r="368" spans="1:8" x14ac:dyDescent="0.2">
      <c r="A368" s="4"/>
      <c r="B368" s="4"/>
      <c r="C368" s="55"/>
      <c r="D368" s="55"/>
      <c r="E368" s="55"/>
      <c r="F368" s="55"/>
      <c r="G368" s="53"/>
    </row>
    <row r="369" spans="1:8" ht="15.75" x14ac:dyDescent="0.25">
      <c r="A369" s="11" t="s">
        <v>187</v>
      </c>
      <c r="B369" s="4"/>
      <c r="C369" s="55"/>
      <c r="D369" s="55"/>
      <c r="E369" s="55"/>
      <c r="F369" s="55"/>
      <c r="G369" s="53"/>
    </row>
    <row r="370" spans="1:8" x14ac:dyDescent="0.2">
      <c r="A370" s="4" t="s">
        <v>484</v>
      </c>
      <c r="B370" s="4" t="s">
        <v>544</v>
      </c>
      <c r="C370" s="55">
        <v>18645.07</v>
      </c>
      <c r="D370" s="55">
        <v>24339.200000000001</v>
      </c>
      <c r="E370" s="55">
        <v>15000</v>
      </c>
      <c r="F370" s="55">
        <v>15000</v>
      </c>
      <c r="G370" s="60">
        <v>17118.77</v>
      </c>
      <c r="H370" s="142">
        <v>18000</v>
      </c>
    </row>
    <row r="371" spans="1:8" x14ac:dyDescent="0.2">
      <c r="A371" s="4" t="s">
        <v>398</v>
      </c>
      <c r="B371" s="4" t="s">
        <v>399</v>
      </c>
      <c r="C371" s="55">
        <v>2195</v>
      </c>
      <c r="D371" s="55">
        <v>770</v>
      </c>
      <c r="E371" s="55">
        <v>2500</v>
      </c>
      <c r="F371" s="55">
        <v>2500</v>
      </c>
      <c r="G371" s="60">
        <v>2105</v>
      </c>
      <c r="H371" s="59">
        <v>2500</v>
      </c>
    </row>
    <row r="372" spans="1:8" x14ac:dyDescent="0.2">
      <c r="A372" s="4" t="s">
        <v>85</v>
      </c>
      <c r="B372" s="4" t="s">
        <v>86</v>
      </c>
      <c r="C372" s="55">
        <v>1880</v>
      </c>
      <c r="D372" s="55">
        <v>1488</v>
      </c>
      <c r="E372" s="55">
        <v>1250</v>
      </c>
      <c r="F372" s="55">
        <v>1250</v>
      </c>
      <c r="G372" s="60">
        <v>1250</v>
      </c>
      <c r="H372" s="59">
        <v>1250</v>
      </c>
    </row>
    <row r="373" spans="1:8" x14ac:dyDescent="0.2">
      <c r="A373" s="4" t="s">
        <v>400</v>
      </c>
      <c r="B373" s="4" t="s">
        <v>188</v>
      </c>
      <c r="C373" s="55">
        <v>0</v>
      </c>
      <c r="D373" s="55">
        <v>0</v>
      </c>
      <c r="E373" s="55">
        <v>200</v>
      </c>
      <c r="F373" s="55">
        <v>200</v>
      </c>
      <c r="G373" s="53">
        <v>0</v>
      </c>
      <c r="H373" s="23">
        <v>200</v>
      </c>
    </row>
    <row r="374" spans="1:8" ht="15.75" x14ac:dyDescent="0.25">
      <c r="A374" s="11" t="s">
        <v>189</v>
      </c>
      <c r="B374" s="4"/>
      <c r="C374" s="56">
        <f t="shared" ref="C374:H374" si="53">SUM(C370:C373)</f>
        <v>22720.07</v>
      </c>
      <c r="D374" s="56">
        <f t="shared" si="53"/>
        <v>26597.200000000001</v>
      </c>
      <c r="E374" s="56">
        <f t="shared" si="53"/>
        <v>18950</v>
      </c>
      <c r="F374" s="56">
        <f t="shared" si="53"/>
        <v>18950</v>
      </c>
      <c r="G374" s="54">
        <f t="shared" si="53"/>
        <v>20473.77</v>
      </c>
      <c r="H374" s="118">
        <f t="shared" si="53"/>
        <v>21950</v>
      </c>
    </row>
    <row r="375" spans="1:8" x14ac:dyDescent="0.2">
      <c r="A375" s="4"/>
      <c r="B375" s="4"/>
      <c r="C375" s="55"/>
      <c r="D375" s="55"/>
      <c r="E375" s="55"/>
      <c r="F375" s="55"/>
      <c r="G375" s="53"/>
    </row>
    <row r="376" spans="1:8" ht="15.75" x14ac:dyDescent="0.25">
      <c r="A376" s="11" t="s">
        <v>190</v>
      </c>
      <c r="B376" s="4"/>
      <c r="C376" s="55"/>
      <c r="D376" s="55"/>
      <c r="E376" s="55"/>
      <c r="F376" s="55"/>
      <c r="G376" s="53"/>
    </row>
    <row r="377" spans="1:8" x14ac:dyDescent="0.2">
      <c r="A377" s="4" t="s">
        <v>87</v>
      </c>
      <c r="B377" s="4" t="s">
        <v>88</v>
      </c>
      <c r="C377" s="55">
        <v>10824.5</v>
      </c>
      <c r="D377" s="55">
        <v>8382</v>
      </c>
      <c r="E377" s="55">
        <v>10000</v>
      </c>
      <c r="F377" s="80">
        <v>10000</v>
      </c>
      <c r="G377" s="53">
        <v>8748</v>
      </c>
      <c r="H377" s="59">
        <v>10000</v>
      </c>
    </row>
    <row r="378" spans="1:8" ht="15.75" x14ac:dyDescent="0.25">
      <c r="A378" s="11" t="s">
        <v>191</v>
      </c>
      <c r="B378" s="4"/>
      <c r="C378" s="56">
        <f t="shared" ref="C378:H378" si="54">SUM(C377)</f>
        <v>10824.5</v>
      </c>
      <c r="D378" s="56">
        <f>SUM(D377)</f>
        <v>8382</v>
      </c>
      <c r="E378" s="56">
        <v>13000</v>
      </c>
      <c r="F378" s="81">
        <f t="shared" si="54"/>
        <v>10000</v>
      </c>
      <c r="G378" s="54">
        <f t="shared" si="54"/>
        <v>8748</v>
      </c>
      <c r="H378" s="118">
        <f t="shared" si="54"/>
        <v>10000</v>
      </c>
    </row>
    <row r="379" spans="1:8" x14ac:dyDescent="0.2">
      <c r="A379" s="4"/>
      <c r="B379" s="4"/>
      <c r="C379" s="34"/>
      <c r="D379" s="34"/>
      <c r="E379" s="34"/>
      <c r="F379" s="34"/>
      <c r="G379" s="34"/>
    </row>
    <row r="380" spans="1:8" x14ac:dyDescent="0.2">
      <c r="A380" s="4"/>
      <c r="B380" s="4"/>
      <c r="C380" s="34"/>
      <c r="D380" s="34"/>
      <c r="E380" s="34"/>
      <c r="F380" s="34"/>
      <c r="G380" s="34"/>
    </row>
    <row r="381" spans="1:8" ht="31.5" x14ac:dyDescent="0.25">
      <c r="A381" s="17" t="s">
        <v>192</v>
      </c>
      <c r="B381" s="4"/>
      <c r="C381" s="34"/>
      <c r="D381" s="34"/>
      <c r="E381" s="34"/>
      <c r="F381" s="34"/>
      <c r="G381" s="34"/>
    </row>
    <row r="382" spans="1:8" x14ac:dyDescent="0.2">
      <c r="A382" s="3" t="s">
        <v>401</v>
      </c>
      <c r="B382" s="4" t="s">
        <v>402</v>
      </c>
      <c r="C382" s="34">
        <v>0</v>
      </c>
      <c r="D382" s="34">
        <v>0</v>
      </c>
      <c r="E382" s="34">
        <v>0</v>
      </c>
      <c r="F382" s="34">
        <v>0</v>
      </c>
      <c r="G382" s="34">
        <v>0</v>
      </c>
      <c r="H382" s="23">
        <v>0</v>
      </c>
    </row>
    <row r="383" spans="1:8" x14ac:dyDescent="0.2">
      <c r="A383" s="4" t="s">
        <v>403</v>
      </c>
      <c r="B383" s="4" t="s">
        <v>89</v>
      </c>
      <c r="C383" s="34">
        <v>0</v>
      </c>
      <c r="D383" s="34">
        <v>0</v>
      </c>
      <c r="E383" s="34">
        <v>0</v>
      </c>
      <c r="F383" s="34">
        <v>0</v>
      </c>
      <c r="G383" s="34">
        <v>0</v>
      </c>
      <c r="H383" s="23">
        <v>0</v>
      </c>
    </row>
    <row r="384" spans="1:8" x14ac:dyDescent="0.2">
      <c r="A384" s="4" t="s">
        <v>404</v>
      </c>
      <c r="B384" s="4" t="s">
        <v>405</v>
      </c>
      <c r="C384" s="34">
        <v>0</v>
      </c>
      <c r="D384" s="34">
        <v>0</v>
      </c>
      <c r="E384" s="34">
        <v>0</v>
      </c>
      <c r="F384" s="34">
        <v>0</v>
      </c>
      <c r="G384" s="34">
        <v>0</v>
      </c>
      <c r="H384" s="23">
        <v>0</v>
      </c>
    </row>
    <row r="385" spans="1:8" x14ac:dyDescent="0.2">
      <c r="A385" s="4" t="s">
        <v>406</v>
      </c>
      <c r="B385" s="4" t="s">
        <v>407</v>
      </c>
      <c r="C385" s="34">
        <v>0</v>
      </c>
      <c r="D385" s="34">
        <v>10</v>
      </c>
      <c r="E385" s="34">
        <v>0</v>
      </c>
      <c r="F385" s="34">
        <v>0</v>
      </c>
      <c r="G385" s="34">
        <v>0</v>
      </c>
      <c r="H385" s="23">
        <v>0</v>
      </c>
    </row>
    <row r="386" spans="1:8" customFormat="1" ht="15" x14ac:dyDescent="0.25">
      <c r="A386" s="4" t="s">
        <v>90</v>
      </c>
      <c r="B386" s="4" t="s">
        <v>91</v>
      </c>
      <c r="C386" s="34">
        <v>0</v>
      </c>
      <c r="D386" s="34">
        <v>2640</v>
      </c>
      <c r="E386" s="34">
        <v>0</v>
      </c>
      <c r="F386" s="34">
        <v>0</v>
      </c>
      <c r="G386" s="34">
        <v>0</v>
      </c>
      <c r="H386" s="115">
        <v>0</v>
      </c>
    </row>
    <row r="387" spans="1:8" x14ac:dyDescent="0.2">
      <c r="A387" s="4" t="s">
        <v>92</v>
      </c>
      <c r="B387" s="4" t="s">
        <v>93</v>
      </c>
      <c r="C387" s="34">
        <v>172.77</v>
      </c>
      <c r="D387" s="34">
        <v>0</v>
      </c>
      <c r="E387" s="34">
        <v>0</v>
      </c>
      <c r="F387" s="34">
        <v>0</v>
      </c>
      <c r="G387" s="34">
        <v>0</v>
      </c>
      <c r="H387" s="23">
        <v>0</v>
      </c>
    </row>
    <row r="388" spans="1:8" x14ac:dyDescent="0.2">
      <c r="A388" s="4" t="s">
        <v>545</v>
      </c>
      <c r="B388" s="4" t="s">
        <v>546</v>
      </c>
      <c r="C388" s="34">
        <v>0</v>
      </c>
      <c r="D388" s="34">
        <v>50000</v>
      </c>
      <c r="E388" s="34">
        <v>0</v>
      </c>
      <c r="F388" s="34">
        <v>998790</v>
      </c>
      <c r="G388" s="34">
        <v>1338342.3600000001</v>
      </c>
      <c r="H388" s="142">
        <v>350000</v>
      </c>
    </row>
    <row r="389" spans="1:8" customFormat="1" ht="15.75" x14ac:dyDescent="0.25">
      <c r="A389" s="11" t="s">
        <v>193</v>
      </c>
      <c r="B389" s="4"/>
      <c r="C389" s="41">
        <f t="shared" ref="C389:H389" si="55">SUM(C382:C388)</f>
        <v>172.77</v>
      </c>
      <c r="D389" s="41">
        <f t="shared" si="55"/>
        <v>52650</v>
      </c>
      <c r="E389" s="41">
        <f t="shared" si="55"/>
        <v>0</v>
      </c>
      <c r="F389" s="41">
        <f t="shared" si="55"/>
        <v>998790</v>
      </c>
      <c r="G389" s="41">
        <f t="shared" si="55"/>
        <v>1338342.3600000001</v>
      </c>
      <c r="H389" s="108">
        <f t="shared" si="55"/>
        <v>350000</v>
      </c>
    </row>
    <row r="390" spans="1:8" x14ac:dyDescent="0.2">
      <c r="A390" s="4"/>
      <c r="B390" s="4"/>
      <c r="C390" s="34"/>
      <c r="D390" s="34"/>
      <c r="E390" s="34"/>
      <c r="F390" s="34"/>
      <c r="G390" s="34"/>
    </row>
    <row r="391" spans="1:8" ht="15.75" x14ac:dyDescent="0.25">
      <c r="A391" s="11" t="s">
        <v>104</v>
      </c>
      <c r="B391" s="4"/>
      <c r="C391" s="34"/>
      <c r="D391" s="34"/>
      <c r="E391" s="34"/>
      <c r="F391" s="34"/>
      <c r="G391" s="34"/>
    </row>
    <row r="392" spans="1:8" x14ac:dyDescent="0.2">
      <c r="A392" s="4" t="s">
        <v>94</v>
      </c>
      <c r="B392" s="4" t="s">
        <v>95</v>
      </c>
      <c r="C392" s="34">
        <v>189.9</v>
      </c>
      <c r="D392" s="34">
        <v>2011.86</v>
      </c>
      <c r="E392" s="34">
        <v>500</v>
      </c>
      <c r="F392" s="34">
        <v>500</v>
      </c>
      <c r="G392" s="34">
        <v>14243.88</v>
      </c>
      <c r="H392" s="23">
        <v>500</v>
      </c>
    </row>
    <row r="393" spans="1:8" x14ac:dyDescent="0.2">
      <c r="A393" s="4" t="s">
        <v>408</v>
      </c>
      <c r="B393" s="4" t="s">
        <v>409</v>
      </c>
      <c r="C393" s="34">
        <v>144</v>
      </c>
      <c r="D393" s="34">
        <v>0</v>
      </c>
      <c r="E393" s="34">
        <v>0</v>
      </c>
      <c r="F393" s="34">
        <v>0</v>
      </c>
      <c r="G393" s="34">
        <v>0</v>
      </c>
      <c r="H393" s="23">
        <v>0</v>
      </c>
    </row>
    <row r="394" spans="1:8" x14ac:dyDescent="0.2">
      <c r="A394" s="4" t="s">
        <v>410</v>
      </c>
      <c r="B394" s="4" t="s">
        <v>411</v>
      </c>
      <c r="C394" s="34">
        <v>0</v>
      </c>
      <c r="D394" s="34">
        <v>0</v>
      </c>
      <c r="E394" s="34">
        <v>0</v>
      </c>
      <c r="F394" s="34">
        <v>0</v>
      </c>
      <c r="G394" s="34">
        <v>20</v>
      </c>
      <c r="H394" s="23">
        <v>0</v>
      </c>
    </row>
    <row r="395" spans="1:8" s="31" customFormat="1" ht="15.75" x14ac:dyDescent="0.25">
      <c r="A395" s="4" t="s">
        <v>96</v>
      </c>
      <c r="B395" s="4" t="s">
        <v>97</v>
      </c>
      <c r="C395" s="34">
        <v>6717.06</v>
      </c>
      <c r="D395" s="34">
        <v>536.53</v>
      </c>
      <c r="E395" s="34">
        <v>50</v>
      </c>
      <c r="F395" s="34">
        <v>50</v>
      </c>
      <c r="G395" s="34">
        <v>60669.87</v>
      </c>
      <c r="H395" s="23">
        <v>50</v>
      </c>
    </row>
    <row r="396" spans="1:8" s="31" customFormat="1" ht="15.75" x14ac:dyDescent="0.25">
      <c r="A396" s="4" t="s">
        <v>412</v>
      </c>
      <c r="B396" s="4" t="s">
        <v>413</v>
      </c>
      <c r="C396" s="34">
        <v>0</v>
      </c>
      <c r="D396" s="34">
        <v>0</v>
      </c>
      <c r="E396" s="34">
        <v>0</v>
      </c>
      <c r="F396" s="34">
        <v>0</v>
      </c>
      <c r="G396" s="34">
        <v>11</v>
      </c>
      <c r="H396" s="23">
        <v>0</v>
      </c>
    </row>
    <row r="397" spans="1:8" s="31" customFormat="1" ht="31.5" x14ac:dyDescent="0.25">
      <c r="A397" s="17" t="s">
        <v>194</v>
      </c>
      <c r="B397" s="4"/>
      <c r="C397" s="41">
        <f t="shared" ref="C397:H397" si="56">SUM(C392:C396)</f>
        <v>7050.96</v>
      </c>
      <c r="D397" s="41">
        <f t="shared" si="56"/>
        <v>2548.39</v>
      </c>
      <c r="E397" s="41">
        <f t="shared" si="56"/>
        <v>550</v>
      </c>
      <c r="F397" s="41">
        <f t="shared" si="56"/>
        <v>550</v>
      </c>
      <c r="G397" s="41">
        <f t="shared" si="56"/>
        <v>74944.75</v>
      </c>
      <c r="H397" s="108">
        <f t="shared" si="56"/>
        <v>550</v>
      </c>
    </row>
    <row r="398" spans="1:8" x14ac:dyDescent="0.2">
      <c r="A398" s="4"/>
      <c r="B398" s="4"/>
      <c r="C398" s="34"/>
      <c r="D398" s="34"/>
      <c r="E398" s="34"/>
      <c r="F398" s="34"/>
      <c r="G398" s="34"/>
    </row>
    <row r="399" spans="1:8" ht="15.75" x14ac:dyDescent="0.25">
      <c r="A399" s="11" t="s">
        <v>195</v>
      </c>
      <c r="B399" s="4"/>
      <c r="C399" s="34"/>
      <c r="D399" s="34"/>
      <c r="E399" s="34"/>
      <c r="F399" s="34"/>
      <c r="G399" s="34"/>
    </row>
    <row r="400" spans="1:8" x14ac:dyDescent="0.2">
      <c r="A400" s="4" t="s">
        <v>98</v>
      </c>
      <c r="B400" s="4" t="s">
        <v>99</v>
      </c>
      <c r="C400" s="34">
        <v>5369</v>
      </c>
      <c r="D400" s="34">
        <v>0</v>
      </c>
      <c r="E400" s="34">
        <v>0</v>
      </c>
      <c r="F400" s="34">
        <v>0</v>
      </c>
      <c r="G400" s="34">
        <v>0</v>
      </c>
      <c r="H400" s="59">
        <v>0</v>
      </c>
    </row>
    <row r="401" spans="1:8" x14ac:dyDescent="0.2">
      <c r="A401" s="4" t="s">
        <v>196</v>
      </c>
      <c r="B401" s="4" t="s">
        <v>100</v>
      </c>
      <c r="C401" s="34">
        <v>16540.37</v>
      </c>
      <c r="D401" s="34">
        <v>50498.34</v>
      </c>
      <c r="E401" s="34">
        <v>20000</v>
      </c>
      <c r="F401" s="34">
        <v>20000</v>
      </c>
      <c r="G401" s="34">
        <v>22506.27</v>
      </c>
      <c r="H401" s="23">
        <v>20000</v>
      </c>
    </row>
    <row r="402" spans="1:8" x14ac:dyDescent="0.2">
      <c r="A402" s="4" t="s">
        <v>197</v>
      </c>
      <c r="B402" s="4" t="s">
        <v>101</v>
      </c>
      <c r="C402" s="34">
        <v>0</v>
      </c>
      <c r="D402" s="34">
        <v>0</v>
      </c>
      <c r="E402" s="34">
        <v>0</v>
      </c>
      <c r="F402" s="34">
        <v>0</v>
      </c>
      <c r="G402" s="34">
        <v>0</v>
      </c>
      <c r="H402" s="23">
        <v>0</v>
      </c>
    </row>
    <row r="403" spans="1:8" x14ac:dyDescent="0.2">
      <c r="A403" s="4" t="s">
        <v>414</v>
      </c>
      <c r="B403" s="4" t="s">
        <v>415</v>
      </c>
      <c r="C403" s="34">
        <v>17168.52</v>
      </c>
      <c r="D403" s="34">
        <v>18133.72</v>
      </c>
      <c r="E403" s="34">
        <v>23000</v>
      </c>
      <c r="F403" s="34">
        <v>23000</v>
      </c>
      <c r="G403" s="34">
        <v>0</v>
      </c>
      <c r="H403" s="59">
        <v>23000</v>
      </c>
    </row>
    <row r="404" spans="1:8" x14ac:dyDescent="0.2">
      <c r="A404" s="4" t="s">
        <v>102</v>
      </c>
      <c r="B404" s="4" t="s">
        <v>416</v>
      </c>
      <c r="C404" s="34">
        <v>0</v>
      </c>
      <c r="D404" s="34">
        <v>0</v>
      </c>
      <c r="E404" s="34">
        <v>0</v>
      </c>
      <c r="F404" s="34">
        <v>0</v>
      </c>
      <c r="G404" s="34">
        <v>0</v>
      </c>
      <c r="H404" s="23">
        <v>0</v>
      </c>
    </row>
    <row r="405" spans="1:8" ht="15.75" x14ac:dyDescent="0.25">
      <c r="A405" s="11" t="s">
        <v>198</v>
      </c>
      <c r="B405" s="4"/>
      <c r="C405" s="41">
        <f t="shared" ref="C405:H405" si="57">SUM(C400:C404)</f>
        <v>39077.89</v>
      </c>
      <c r="D405" s="41">
        <f t="shared" si="57"/>
        <v>68632.06</v>
      </c>
      <c r="E405" s="41">
        <f>SUM(E400:E404)</f>
        <v>43000</v>
      </c>
      <c r="F405" s="41">
        <f t="shared" si="57"/>
        <v>43000</v>
      </c>
      <c r="G405" s="41">
        <f t="shared" si="57"/>
        <v>22506.27</v>
      </c>
      <c r="H405" s="108">
        <f t="shared" si="57"/>
        <v>43000</v>
      </c>
    </row>
    <row r="406" spans="1:8" ht="15" x14ac:dyDescent="0.25">
      <c r="A406" s="7"/>
      <c r="B406" s="7"/>
      <c r="C406" s="36"/>
      <c r="D406" s="36"/>
      <c r="E406" s="36"/>
      <c r="F406" s="36"/>
      <c r="G406" s="36"/>
    </row>
    <row r="407" spans="1:8" ht="15.75" x14ac:dyDescent="0.25">
      <c r="A407" s="75" t="s">
        <v>417</v>
      </c>
      <c r="B407" s="7"/>
      <c r="C407" s="74"/>
      <c r="D407" s="74"/>
      <c r="E407" s="74"/>
      <c r="F407" s="74"/>
      <c r="G407" s="74"/>
    </row>
    <row r="408" spans="1:8" ht="15" x14ac:dyDescent="0.25">
      <c r="A408" s="76" t="s">
        <v>554</v>
      </c>
      <c r="B408" s="7"/>
      <c r="C408" s="74">
        <v>0</v>
      </c>
      <c r="D408" s="74">
        <v>0</v>
      </c>
      <c r="E408" s="74">
        <v>0</v>
      </c>
      <c r="F408" s="74">
        <v>0</v>
      </c>
      <c r="G408" s="74">
        <v>59500</v>
      </c>
      <c r="H408" s="23">
        <v>59500</v>
      </c>
    </row>
    <row r="409" spans="1:8" x14ac:dyDescent="0.2">
      <c r="A409" s="76" t="s">
        <v>502</v>
      </c>
      <c r="B409" s="76" t="s">
        <v>418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23">
        <v>0</v>
      </c>
    </row>
    <row r="410" spans="1:8" x14ac:dyDescent="0.2">
      <c r="A410" s="76" t="s">
        <v>206</v>
      </c>
      <c r="B410" s="76" t="s">
        <v>419</v>
      </c>
      <c r="C410" s="77">
        <v>10319.459999999999</v>
      </c>
      <c r="D410" s="77">
        <v>0</v>
      </c>
      <c r="E410" s="90">
        <v>10000</v>
      </c>
      <c r="F410" s="77">
        <v>10000</v>
      </c>
      <c r="G410" s="90">
        <v>0</v>
      </c>
      <c r="H410" s="59">
        <v>10000</v>
      </c>
    </row>
    <row r="411" spans="1:8" x14ac:dyDescent="0.2">
      <c r="A411" s="76" t="s">
        <v>506</v>
      </c>
      <c r="B411" s="76" t="s">
        <v>507</v>
      </c>
      <c r="C411" s="77">
        <v>0</v>
      </c>
      <c r="D411" s="77">
        <v>0</v>
      </c>
      <c r="E411" s="77">
        <v>30000</v>
      </c>
      <c r="F411" s="77">
        <v>30000</v>
      </c>
      <c r="G411" s="77">
        <v>0</v>
      </c>
      <c r="H411" s="59">
        <v>0</v>
      </c>
    </row>
    <row r="412" spans="1:8" x14ac:dyDescent="0.2">
      <c r="A412" s="76" t="s">
        <v>420</v>
      </c>
      <c r="B412" s="76" t="s">
        <v>421</v>
      </c>
      <c r="C412" s="77">
        <v>0</v>
      </c>
      <c r="D412" s="77">
        <v>0</v>
      </c>
      <c r="E412" s="77">
        <v>0</v>
      </c>
      <c r="F412" s="77">
        <v>0</v>
      </c>
      <c r="G412" s="77">
        <v>0</v>
      </c>
      <c r="H412" s="59">
        <v>0</v>
      </c>
    </row>
    <row r="413" spans="1:8" x14ac:dyDescent="0.2">
      <c r="A413" s="76" t="s">
        <v>422</v>
      </c>
      <c r="B413" s="76" t="s">
        <v>423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59">
        <v>0</v>
      </c>
    </row>
    <row r="414" spans="1:8" x14ac:dyDescent="0.2">
      <c r="A414" s="76" t="s">
        <v>495</v>
      </c>
      <c r="B414" s="76" t="s">
        <v>496</v>
      </c>
      <c r="C414" s="77">
        <v>0</v>
      </c>
      <c r="D414" s="77">
        <v>59330.99</v>
      </c>
      <c r="E414" s="77">
        <v>64400</v>
      </c>
      <c r="F414" s="77">
        <v>64400</v>
      </c>
      <c r="G414" s="77">
        <v>0</v>
      </c>
      <c r="H414" s="142">
        <v>25000</v>
      </c>
    </row>
    <row r="415" spans="1:8" x14ac:dyDescent="0.2">
      <c r="A415" s="76" t="s">
        <v>424</v>
      </c>
      <c r="B415" s="76" t="s">
        <v>425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23">
        <v>0</v>
      </c>
    </row>
    <row r="416" spans="1:8" s="13" customFormat="1" ht="15.75" x14ac:dyDescent="0.25">
      <c r="A416" s="75" t="s">
        <v>426</v>
      </c>
      <c r="B416" s="75"/>
      <c r="C416" s="78">
        <f t="shared" ref="C416:H416" si="58">SUM(C408:C415)</f>
        <v>10319.459999999999</v>
      </c>
      <c r="D416" s="78">
        <f t="shared" si="58"/>
        <v>59330.99</v>
      </c>
      <c r="E416" s="78">
        <f t="shared" si="58"/>
        <v>104400</v>
      </c>
      <c r="F416" s="78">
        <f t="shared" si="58"/>
        <v>104400</v>
      </c>
      <c r="G416" s="78">
        <f t="shared" si="58"/>
        <v>59500</v>
      </c>
      <c r="H416" s="119">
        <f t="shared" si="58"/>
        <v>94500</v>
      </c>
    </row>
    <row r="417" spans="1:8" s="13" customFormat="1" ht="15.75" x14ac:dyDescent="0.25">
      <c r="A417" s="75"/>
      <c r="B417" s="75"/>
      <c r="C417" s="78"/>
      <c r="D417" s="78"/>
      <c r="E417" s="78"/>
      <c r="F417" s="78"/>
      <c r="G417" s="78"/>
      <c r="H417" s="110"/>
    </row>
    <row r="418" spans="1:8" ht="39.75" customHeight="1" x14ac:dyDescent="0.3">
      <c r="A418" s="37" t="s">
        <v>518</v>
      </c>
      <c r="B418" s="4" t="s">
        <v>74</v>
      </c>
      <c r="C418" s="141">
        <f t="shared" ref="C418:H418" si="59">SUM(C405,C397,C389,C378,C374,C367,C358,C346,C341,C416)</f>
        <v>1059172.8400000001</v>
      </c>
      <c r="D418" s="141">
        <f t="shared" si="59"/>
        <v>1336620.1400000001</v>
      </c>
      <c r="E418" s="141">
        <f t="shared" si="59"/>
        <v>1202249</v>
      </c>
      <c r="F418" s="141">
        <f t="shared" si="59"/>
        <v>2250039</v>
      </c>
      <c r="G418" s="141">
        <f t="shared" si="59"/>
        <v>2587130.6300000004</v>
      </c>
      <c r="H418" s="141">
        <f t="shared" si="59"/>
        <v>1704584</v>
      </c>
    </row>
    <row r="419" spans="1:8" x14ac:dyDescent="0.2">
      <c r="A419" s="9" t="s">
        <v>74</v>
      </c>
    </row>
    <row r="420" spans="1:8" ht="56.25" x14ac:dyDescent="0.3">
      <c r="A420" s="125" t="s">
        <v>105</v>
      </c>
    </row>
    <row r="421" spans="1:8" ht="12" customHeight="1" x14ac:dyDescent="0.3">
      <c r="A421" s="125"/>
    </row>
    <row r="422" spans="1:8" ht="15.75" x14ac:dyDescent="0.25">
      <c r="A422" s="126" t="s">
        <v>455</v>
      </c>
    </row>
    <row r="423" spans="1:8" x14ac:dyDescent="0.2">
      <c r="A423" s="127" t="s">
        <v>461</v>
      </c>
      <c r="B423" s="1" t="s">
        <v>462</v>
      </c>
      <c r="C423" s="79">
        <v>132755.63</v>
      </c>
      <c r="D423" s="79">
        <v>153713.31</v>
      </c>
      <c r="E423" s="79">
        <v>160000</v>
      </c>
      <c r="F423" s="89">
        <v>160000</v>
      </c>
      <c r="G423" s="89">
        <v>102834.28</v>
      </c>
      <c r="H423" s="142">
        <v>165000</v>
      </c>
    </row>
    <row r="424" spans="1:8" x14ac:dyDescent="0.2">
      <c r="A424" s="127" t="s">
        <v>459</v>
      </c>
      <c r="B424" s="1" t="s">
        <v>460</v>
      </c>
      <c r="C424" s="79">
        <v>31823.22</v>
      </c>
      <c r="D424" s="79">
        <v>65664.990000000005</v>
      </c>
      <c r="E424" s="79">
        <v>80000</v>
      </c>
      <c r="F424" s="89">
        <v>100000</v>
      </c>
      <c r="G424" s="89">
        <v>80912.02</v>
      </c>
      <c r="H424" s="59">
        <v>80000</v>
      </c>
    </row>
    <row r="425" spans="1:8" x14ac:dyDescent="0.2">
      <c r="A425" s="127" t="s">
        <v>227</v>
      </c>
      <c r="B425" s="1" t="s">
        <v>458</v>
      </c>
      <c r="C425" s="79">
        <v>217109</v>
      </c>
      <c r="D425" s="79">
        <v>166953.45000000001</v>
      </c>
      <c r="E425" s="79">
        <v>77000</v>
      </c>
      <c r="F425" s="89">
        <v>200000</v>
      </c>
      <c r="G425" s="89">
        <v>143243.57999999999</v>
      </c>
      <c r="H425" s="142">
        <v>200000</v>
      </c>
    </row>
    <row r="426" spans="1:8" x14ac:dyDescent="0.2">
      <c r="A426" s="127" t="s">
        <v>456</v>
      </c>
      <c r="B426" s="1" t="s">
        <v>457</v>
      </c>
      <c r="C426" s="79">
        <v>1494.35</v>
      </c>
      <c r="D426" s="79">
        <v>0</v>
      </c>
      <c r="E426" s="79">
        <v>0</v>
      </c>
      <c r="F426" s="89">
        <v>0</v>
      </c>
      <c r="G426" s="89">
        <v>0</v>
      </c>
      <c r="H426" s="59">
        <v>0</v>
      </c>
    </row>
    <row r="427" spans="1:8" x14ac:dyDescent="0.2">
      <c r="A427" s="128" t="s">
        <v>106</v>
      </c>
      <c r="B427" s="4" t="s">
        <v>107</v>
      </c>
      <c r="C427" s="6">
        <v>13665.56</v>
      </c>
      <c r="D427" s="6">
        <v>3305.16</v>
      </c>
      <c r="E427" s="6">
        <v>75000</v>
      </c>
      <c r="F427" s="58">
        <v>55000</v>
      </c>
      <c r="G427" s="58">
        <v>36185.910000000003</v>
      </c>
      <c r="H427" s="59">
        <v>75000</v>
      </c>
    </row>
    <row r="428" spans="1:8" x14ac:dyDescent="0.2">
      <c r="A428" s="128" t="s">
        <v>141</v>
      </c>
      <c r="B428" s="4" t="s">
        <v>108</v>
      </c>
      <c r="C428" s="6">
        <v>89743.55</v>
      </c>
      <c r="D428" s="6">
        <v>51984.5</v>
      </c>
      <c r="E428" s="6">
        <v>40000</v>
      </c>
      <c r="F428" s="58">
        <v>39000</v>
      </c>
      <c r="G428" s="58">
        <v>27208.92</v>
      </c>
      <c r="H428" s="142">
        <v>50000</v>
      </c>
    </row>
    <row r="429" spans="1:8" ht="15.75" x14ac:dyDescent="0.25">
      <c r="A429" s="83" t="s">
        <v>133</v>
      </c>
      <c r="B429" s="4"/>
      <c r="C429" s="12">
        <f t="shared" ref="C429:H429" si="60">SUM(C423:C428)</f>
        <v>486591.30999999994</v>
      </c>
      <c r="D429" s="12">
        <f t="shared" si="60"/>
        <v>441621.41</v>
      </c>
      <c r="E429" s="12">
        <f t="shared" si="60"/>
        <v>432000</v>
      </c>
      <c r="F429" s="12">
        <f t="shared" si="60"/>
        <v>554000</v>
      </c>
      <c r="G429" s="12">
        <f t="shared" si="60"/>
        <v>390384.71</v>
      </c>
      <c r="H429" s="120">
        <f t="shared" si="60"/>
        <v>570000</v>
      </c>
    </row>
    <row r="430" spans="1:8" x14ac:dyDescent="0.2">
      <c r="A430" s="128"/>
      <c r="B430" s="4"/>
      <c r="C430" s="6"/>
      <c r="D430" s="6"/>
      <c r="E430" s="6"/>
      <c r="F430" s="6"/>
      <c r="G430" s="58"/>
    </row>
    <row r="431" spans="1:8" ht="15.75" x14ac:dyDescent="0.25">
      <c r="A431" s="83" t="s">
        <v>210</v>
      </c>
      <c r="B431" s="4"/>
      <c r="C431" s="6"/>
      <c r="D431" s="6"/>
      <c r="E431" s="6"/>
      <c r="F431" s="6"/>
      <c r="G431" s="58"/>
    </row>
    <row r="432" spans="1:8" x14ac:dyDescent="0.2">
      <c r="A432" s="128" t="s">
        <v>136</v>
      </c>
      <c r="B432" s="4" t="s">
        <v>109</v>
      </c>
      <c r="C432" s="6">
        <v>148084.56</v>
      </c>
      <c r="D432" s="6">
        <v>140170.17000000001</v>
      </c>
      <c r="E432" s="6">
        <v>162000</v>
      </c>
      <c r="F432" s="6">
        <v>162000</v>
      </c>
      <c r="G432" s="58">
        <v>80468.429999999993</v>
      </c>
      <c r="H432" s="59">
        <v>165000</v>
      </c>
    </row>
    <row r="433" spans="1:8" x14ac:dyDescent="0.2">
      <c r="A433" s="128" t="s">
        <v>466</v>
      </c>
      <c r="B433" s="4" t="s">
        <v>467</v>
      </c>
      <c r="C433" s="6">
        <v>380.64</v>
      </c>
      <c r="D433" s="6">
        <v>0</v>
      </c>
      <c r="E433" s="6">
        <v>0</v>
      </c>
      <c r="F433" s="6">
        <v>0</v>
      </c>
      <c r="G433" s="58">
        <v>0</v>
      </c>
      <c r="H433" s="59">
        <v>0</v>
      </c>
    </row>
    <row r="434" spans="1:8" x14ac:dyDescent="0.2">
      <c r="A434" s="128" t="s">
        <v>137</v>
      </c>
      <c r="B434" s="4" t="s">
        <v>110</v>
      </c>
      <c r="C434" s="6">
        <v>85611.520000000004</v>
      </c>
      <c r="D434" s="6">
        <v>53278.21</v>
      </c>
      <c r="E434" s="6">
        <v>83000</v>
      </c>
      <c r="F434" s="6">
        <v>83000</v>
      </c>
      <c r="G434" s="58">
        <v>32792.879999999997</v>
      </c>
      <c r="H434" s="142">
        <v>65000</v>
      </c>
    </row>
    <row r="435" spans="1:8" ht="15.75" x14ac:dyDescent="0.25">
      <c r="A435" s="83" t="s">
        <v>183</v>
      </c>
      <c r="B435" s="4"/>
      <c r="C435" s="12">
        <f t="shared" ref="C435:H435" si="61">SUM(C432:C434)</f>
        <v>234076.72000000003</v>
      </c>
      <c r="D435" s="12">
        <f t="shared" si="61"/>
        <v>193448.38</v>
      </c>
      <c r="E435" s="12">
        <f>SUM(E432:E434)</f>
        <v>245000</v>
      </c>
      <c r="F435" s="12">
        <f t="shared" si="61"/>
        <v>245000</v>
      </c>
      <c r="G435" s="66">
        <f t="shared" si="61"/>
        <v>113261.31</v>
      </c>
      <c r="H435" s="117">
        <f t="shared" si="61"/>
        <v>230000</v>
      </c>
    </row>
    <row r="436" spans="1:8" ht="15.75" x14ac:dyDescent="0.25">
      <c r="A436" s="83"/>
      <c r="B436" s="4"/>
      <c r="C436" s="12"/>
      <c r="D436" s="12"/>
      <c r="E436" s="12"/>
      <c r="F436" s="12"/>
      <c r="G436" s="66"/>
    </row>
    <row r="437" spans="1:8" ht="15.75" x14ac:dyDescent="0.25">
      <c r="A437" s="83" t="s">
        <v>417</v>
      </c>
      <c r="B437" s="4"/>
      <c r="C437" s="6"/>
      <c r="D437" s="6"/>
      <c r="E437" s="6"/>
      <c r="F437" s="6"/>
      <c r="G437" s="58"/>
    </row>
    <row r="438" spans="1:8" x14ac:dyDescent="0.2">
      <c r="A438" s="128" t="s">
        <v>217</v>
      </c>
      <c r="B438" s="4" t="s">
        <v>463</v>
      </c>
      <c r="C438" s="6">
        <v>0</v>
      </c>
      <c r="D438" s="6">
        <v>0</v>
      </c>
      <c r="E438" s="6">
        <v>500</v>
      </c>
      <c r="F438" s="6">
        <v>500</v>
      </c>
      <c r="G438" s="58">
        <v>0</v>
      </c>
      <c r="H438" s="23">
        <v>500</v>
      </c>
    </row>
    <row r="439" spans="1:8" ht="15.75" x14ac:dyDescent="0.25">
      <c r="A439" s="83" t="s">
        <v>133</v>
      </c>
      <c r="B439" s="4"/>
      <c r="C439" s="18">
        <f t="shared" ref="C439:H439" si="62">SUM(C438)</f>
        <v>0</v>
      </c>
      <c r="D439" s="18">
        <f t="shared" si="62"/>
        <v>0</v>
      </c>
      <c r="E439" s="18">
        <f t="shared" si="62"/>
        <v>500</v>
      </c>
      <c r="F439" s="18">
        <f t="shared" si="62"/>
        <v>500</v>
      </c>
      <c r="G439" s="63">
        <f t="shared" si="62"/>
        <v>0</v>
      </c>
      <c r="H439" s="108">
        <f t="shared" si="62"/>
        <v>500</v>
      </c>
    </row>
    <row r="440" spans="1:8" ht="15.75" x14ac:dyDescent="0.25">
      <c r="A440" s="83"/>
      <c r="B440" s="4"/>
      <c r="C440" s="18"/>
      <c r="D440" s="18"/>
      <c r="E440" s="18"/>
      <c r="F440" s="18"/>
      <c r="G440" s="63"/>
    </row>
    <row r="441" spans="1:8" ht="15.75" x14ac:dyDescent="0.25">
      <c r="A441" s="83" t="s">
        <v>209</v>
      </c>
      <c r="B441" s="4"/>
      <c r="C441" s="12">
        <f t="shared" ref="C441:H441" si="63">SUM(C429,C435,C439)</f>
        <v>720668.03</v>
      </c>
      <c r="D441" s="12">
        <f t="shared" si="63"/>
        <v>635069.79</v>
      </c>
      <c r="E441" s="12">
        <f t="shared" si="63"/>
        <v>677500</v>
      </c>
      <c r="F441" s="12">
        <f t="shared" si="63"/>
        <v>799500</v>
      </c>
      <c r="G441" s="12">
        <f t="shared" si="63"/>
        <v>503646.02</v>
      </c>
      <c r="H441" s="120">
        <f t="shared" si="63"/>
        <v>800500</v>
      </c>
    </row>
    <row r="442" spans="1:8" x14ac:dyDescent="0.2">
      <c r="A442" s="128"/>
      <c r="B442" s="4"/>
      <c r="C442" s="6"/>
      <c r="D442" s="6"/>
      <c r="E442" s="6"/>
      <c r="F442" s="6"/>
      <c r="G442" s="6"/>
    </row>
    <row r="443" spans="1:8" ht="15.75" x14ac:dyDescent="0.25">
      <c r="A443" s="83" t="s">
        <v>203</v>
      </c>
      <c r="B443" s="4"/>
      <c r="C443" s="6"/>
      <c r="D443" s="6"/>
      <c r="E443" s="6"/>
      <c r="F443" s="6"/>
      <c r="G443" s="6"/>
    </row>
    <row r="444" spans="1:8" x14ac:dyDescent="0.2">
      <c r="A444" s="128" t="s">
        <v>61</v>
      </c>
      <c r="B444" s="4" t="s">
        <v>111</v>
      </c>
      <c r="C444" s="6">
        <v>27339</v>
      </c>
      <c r="D444" s="6">
        <v>24376</v>
      </c>
      <c r="E444" s="58">
        <v>48000</v>
      </c>
      <c r="F444" s="6">
        <v>48000</v>
      </c>
      <c r="G444" s="58">
        <v>0</v>
      </c>
      <c r="H444" s="59">
        <v>48000</v>
      </c>
    </row>
    <row r="445" spans="1:8" x14ac:dyDescent="0.2">
      <c r="A445" s="128" t="s">
        <v>63</v>
      </c>
      <c r="B445" s="4" t="s">
        <v>112</v>
      </c>
      <c r="C445" s="6">
        <v>22087.18</v>
      </c>
      <c r="D445" s="6">
        <v>22841.07</v>
      </c>
      <c r="E445" s="58">
        <v>26000</v>
      </c>
      <c r="F445" s="6">
        <v>26000</v>
      </c>
      <c r="G445" s="58">
        <v>14405.08</v>
      </c>
      <c r="H445" s="59">
        <v>26000</v>
      </c>
    </row>
    <row r="446" spans="1:8" x14ac:dyDescent="0.2">
      <c r="A446" s="128" t="s">
        <v>103</v>
      </c>
      <c r="B446" s="4" t="s">
        <v>113</v>
      </c>
      <c r="C446" s="6">
        <v>8963.24</v>
      </c>
      <c r="D446" s="6">
        <v>8803.35</v>
      </c>
      <c r="E446" s="58">
        <v>9000</v>
      </c>
      <c r="F446" s="6">
        <v>9000</v>
      </c>
      <c r="G446" s="58">
        <v>8489.93</v>
      </c>
      <c r="H446" s="23">
        <v>9000</v>
      </c>
    </row>
    <row r="447" spans="1:8" x14ac:dyDescent="0.2">
      <c r="A447" s="128" t="s">
        <v>114</v>
      </c>
      <c r="B447" s="4" t="s">
        <v>115</v>
      </c>
      <c r="C447" s="6">
        <v>0</v>
      </c>
      <c r="D447" s="6">
        <v>0</v>
      </c>
      <c r="E447" s="58">
        <v>4000</v>
      </c>
      <c r="F447" s="6">
        <v>4000</v>
      </c>
      <c r="G447" s="58">
        <v>0</v>
      </c>
      <c r="H447" s="23">
        <v>4000</v>
      </c>
    </row>
    <row r="448" spans="1:8" x14ac:dyDescent="0.2">
      <c r="A448" s="128" t="s">
        <v>116</v>
      </c>
      <c r="B448" s="4" t="s">
        <v>117</v>
      </c>
      <c r="C448" s="6">
        <v>300</v>
      </c>
      <c r="D448" s="6">
        <v>316.5</v>
      </c>
      <c r="E448" s="58">
        <v>300</v>
      </c>
      <c r="F448" s="58">
        <v>320</v>
      </c>
      <c r="G448" s="58">
        <v>300</v>
      </c>
      <c r="H448" s="23">
        <v>300</v>
      </c>
    </row>
    <row r="449" spans="1:8" x14ac:dyDescent="0.2">
      <c r="A449" s="128" t="s">
        <v>71</v>
      </c>
      <c r="B449" s="4" t="s">
        <v>118</v>
      </c>
      <c r="C449" s="6">
        <v>130477.82</v>
      </c>
      <c r="D449" s="6">
        <v>106776.78</v>
      </c>
      <c r="E449" s="58">
        <v>125000</v>
      </c>
      <c r="F449" s="58">
        <v>125000</v>
      </c>
      <c r="G449" s="58">
        <v>81811.63</v>
      </c>
      <c r="H449" s="59">
        <v>125000</v>
      </c>
    </row>
    <row r="450" spans="1:8" x14ac:dyDescent="0.2">
      <c r="A450" s="128" t="s">
        <v>468</v>
      </c>
      <c r="B450" s="4" t="s">
        <v>469</v>
      </c>
      <c r="C450" s="6">
        <v>204</v>
      </c>
      <c r="D450" s="6">
        <v>315</v>
      </c>
      <c r="E450" s="6">
        <v>600</v>
      </c>
      <c r="F450" s="6">
        <v>580</v>
      </c>
      <c r="G450" s="58">
        <v>140</v>
      </c>
      <c r="H450" s="23">
        <v>600</v>
      </c>
    </row>
    <row r="451" spans="1:8" x14ac:dyDescent="0.2">
      <c r="A451" s="128" t="s">
        <v>211</v>
      </c>
      <c r="B451" s="4" t="s">
        <v>212</v>
      </c>
      <c r="C451" s="6">
        <v>3375.55</v>
      </c>
      <c r="D451" s="6">
        <v>5242.16</v>
      </c>
      <c r="E451" s="6">
        <v>6500</v>
      </c>
      <c r="F451" s="6">
        <v>75000</v>
      </c>
      <c r="G451" s="58">
        <v>7134.04</v>
      </c>
      <c r="H451" s="59">
        <v>6500</v>
      </c>
    </row>
    <row r="452" spans="1:8" x14ac:dyDescent="0.2">
      <c r="A452" s="128"/>
      <c r="B452" s="4"/>
      <c r="C452" s="6"/>
      <c r="D452" s="6"/>
      <c r="E452" s="6"/>
      <c r="F452" s="6"/>
      <c r="G452" s="6"/>
    </row>
    <row r="453" spans="1:8" ht="15.75" x14ac:dyDescent="0.25">
      <c r="A453" s="83" t="s">
        <v>204</v>
      </c>
      <c r="B453" s="4"/>
      <c r="C453" s="18">
        <f t="shared" ref="C453:H453" si="64">SUM(C444:C451)</f>
        <v>192746.78999999998</v>
      </c>
      <c r="D453" s="18">
        <f t="shared" si="64"/>
        <v>168670.86000000002</v>
      </c>
      <c r="E453" s="18">
        <f>SUM(E444:E451)</f>
        <v>219400</v>
      </c>
      <c r="F453" s="18">
        <f t="shared" si="64"/>
        <v>287900</v>
      </c>
      <c r="G453" s="18">
        <f t="shared" si="64"/>
        <v>112280.68000000001</v>
      </c>
      <c r="H453" s="108">
        <f t="shared" si="64"/>
        <v>219400</v>
      </c>
    </row>
    <row r="454" spans="1:8" x14ac:dyDescent="0.2">
      <c r="A454" s="128"/>
      <c r="B454" s="4"/>
      <c r="C454" s="6"/>
      <c r="D454" s="6"/>
      <c r="E454" s="6"/>
      <c r="F454" s="6"/>
      <c r="G454" s="6"/>
    </row>
    <row r="455" spans="1:8" ht="15.75" x14ac:dyDescent="0.25">
      <c r="A455" s="83" t="s">
        <v>213</v>
      </c>
      <c r="B455" s="4"/>
      <c r="C455" s="6"/>
      <c r="D455" s="6"/>
      <c r="E455" s="6"/>
      <c r="F455" s="6"/>
      <c r="G455" s="6"/>
    </row>
    <row r="456" spans="1:8" x14ac:dyDescent="0.2">
      <c r="A456" s="128" t="s">
        <v>470</v>
      </c>
      <c r="B456" s="4" t="s">
        <v>471</v>
      </c>
      <c r="C456" s="6">
        <v>0</v>
      </c>
      <c r="D456" s="6">
        <v>36668</v>
      </c>
      <c r="E456" s="58">
        <v>37000</v>
      </c>
      <c r="F456" s="6">
        <v>37000</v>
      </c>
      <c r="G456" s="58">
        <v>36666</v>
      </c>
      <c r="H456" s="59">
        <v>37000</v>
      </c>
    </row>
    <row r="457" spans="1:8" x14ac:dyDescent="0.2">
      <c r="A457" s="128" t="s">
        <v>472</v>
      </c>
      <c r="B457" s="4" t="s">
        <v>473</v>
      </c>
      <c r="C457" s="6">
        <v>0</v>
      </c>
      <c r="D457" s="6">
        <v>0</v>
      </c>
      <c r="E457" s="58">
        <v>0</v>
      </c>
      <c r="F457" s="6">
        <v>0</v>
      </c>
      <c r="G457" s="58">
        <v>0</v>
      </c>
      <c r="H457" s="59">
        <v>0</v>
      </c>
    </row>
    <row r="458" spans="1:8" x14ac:dyDescent="0.2">
      <c r="A458" s="128" t="s">
        <v>474</v>
      </c>
      <c r="B458" s="4" t="s">
        <v>475</v>
      </c>
      <c r="C458" s="6">
        <v>0</v>
      </c>
      <c r="D458" s="6">
        <v>2640</v>
      </c>
      <c r="E458" s="58">
        <v>1800</v>
      </c>
      <c r="F458" s="6">
        <v>1800</v>
      </c>
      <c r="G458" s="58">
        <v>1759.97</v>
      </c>
      <c r="H458" s="59">
        <v>1250</v>
      </c>
    </row>
    <row r="459" spans="1:8" x14ac:dyDescent="0.2">
      <c r="A459" s="128" t="s">
        <v>477</v>
      </c>
      <c r="B459" s="4" t="s">
        <v>476</v>
      </c>
      <c r="C459" s="6">
        <v>0</v>
      </c>
      <c r="D459" s="6">
        <v>0</v>
      </c>
      <c r="E459" s="58">
        <v>0</v>
      </c>
      <c r="F459" s="6">
        <v>0</v>
      </c>
      <c r="G459" s="58">
        <v>0</v>
      </c>
      <c r="H459" s="23">
        <v>0</v>
      </c>
    </row>
    <row r="460" spans="1:8" ht="15.75" x14ac:dyDescent="0.25">
      <c r="A460" s="83" t="s">
        <v>214</v>
      </c>
      <c r="B460" s="4"/>
      <c r="C460" s="18">
        <f t="shared" ref="C460:H460" si="65">SUM(C456:C459)</f>
        <v>0</v>
      </c>
      <c r="D460" s="18">
        <f t="shared" si="65"/>
        <v>39308</v>
      </c>
      <c r="E460" s="63">
        <f>SUM(E456:E459)</f>
        <v>38800</v>
      </c>
      <c r="F460" s="18">
        <f t="shared" si="65"/>
        <v>38800</v>
      </c>
      <c r="G460" s="18">
        <f t="shared" si="65"/>
        <v>38425.97</v>
      </c>
      <c r="H460" s="108">
        <f t="shared" si="65"/>
        <v>38250</v>
      </c>
    </row>
    <row r="461" spans="1:8" ht="15.75" x14ac:dyDescent="0.25">
      <c r="A461" s="83"/>
      <c r="B461" s="4"/>
      <c r="C461" s="18"/>
      <c r="D461" s="18"/>
      <c r="E461" s="63"/>
      <c r="F461" s="18"/>
      <c r="G461" s="18"/>
    </row>
    <row r="462" spans="1:8" ht="15.75" x14ac:dyDescent="0.25">
      <c r="A462" s="83" t="s">
        <v>427</v>
      </c>
      <c r="B462" s="4"/>
      <c r="C462" s="18"/>
      <c r="D462" s="18"/>
      <c r="E462" s="63"/>
      <c r="F462" s="18"/>
      <c r="G462" s="18"/>
    </row>
    <row r="463" spans="1:8" x14ac:dyDescent="0.2">
      <c r="A463" s="128" t="s">
        <v>478</v>
      </c>
      <c r="B463" s="4" t="s">
        <v>479</v>
      </c>
      <c r="C463" s="6">
        <v>0</v>
      </c>
      <c r="D463" s="6">
        <v>10000</v>
      </c>
      <c r="E463" s="58">
        <v>10000</v>
      </c>
      <c r="F463" s="6">
        <v>10000</v>
      </c>
      <c r="G463" s="58">
        <v>0</v>
      </c>
      <c r="H463" s="23">
        <v>10000</v>
      </c>
    </row>
    <row r="464" spans="1:8" ht="19.5" customHeight="1" x14ac:dyDescent="0.25">
      <c r="A464" s="83" t="s">
        <v>480</v>
      </c>
      <c r="B464" s="4"/>
      <c r="C464" s="18">
        <f t="shared" ref="C464:H464" si="66">SUM(C463)</f>
        <v>0</v>
      </c>
      <c r="D464" s="18">
        <f t="shared" si="66"/>
        <v>10000</v>
      </c>
      <c r="E464" s="18">
        <f t="shared" si="66"/>
        <v>10000</v>
      </c>
      <c r="F464" s="18">
        <f t="shared" si="66"/>
        <v>10000</v>
      </c>
      <c r="G464" s="18">
        <f t="shared" si="66"/>
        <v>0</v>
      </c>
      <c r="H464" s="108">
        <f t="shared" si="66"/>
        <v>10000</v>
      </c>
    </row>
    <row r="465" spans="1:8" customFormat="1" ht="15.75" x14ac:dyDescent="0.25">
      <c r="A465" s="129"/>
      <c r="B465" s="7"/>
      <c r="C465" s="82"/>
      <c r="D465" s="82"/>
      <c r="E465" s="82"/>
      <c r="F465" s="82"/>
      <c r="G465" s="82"/>
      <c r="H465" s="121"/>
    </row>
    <row r="466" spans="1:8" ht="18.75" x14ac:dyDescent="0.3">
      <c r="A466" s="130" t="s">
        <v>73</v>
      </c>
      <c r="B466" s="4" t="s">
        <v>74</v>
      </c>
      <c r="C466" s="12">
        <f t="shared" ref="C466:H466" si="67">SUM(C460,C453,C441,C464)</f>
        <v>913414.82000000007</v>
      </c>
      <c r="D466" s="12">
        <f t="shared" si="67"/>
        <v>853048.65</v>
      </c>
      <c r="E466" s="12">
        <f t="shared" si="67"/>
        <v>945700</v>
      </c>
      <c r="F466" s="12">
        <f t="shared" si="67"/>
        <v>1136200</v>
      </c>
      <c r="G466" s="12">
        <f t="shared" si="67"/>
        <v>654352.67000000004</v>
      </c>
      <c r="H466" s="120">
        <f t="shared" si="67"/>
        <v>1068150</v>
      </c>
    </row>
    <row r="467" spans="1:8" customFormat="1" ht="15" x14ac:dyDescent="0.25">
      <c r="A467" s="131"/>
      <c r="B467" s="7"/>
      <c r="C467" s="8"/>
      <c r="D467" s="8"/>
      <c r="E467" s="8"/>
      <c r="F467" s="8"/>
      <c r="G467" s="8"/>
      <c r="H467" s="121"/>
    </row>
    <row r="468" spans="1:8" x14ac:dyDescent="0.2">
      <c r="A468" s="132"/>
    </row>
    <row r="469" spans="1:8" x14ac:dyDescent="0.2">
      <c r="A469" s="132"/>
    </row>
    <row r="470" spans="1:8" x14ac:dyDescent="0.2">
      <c r="A470" s="132"/>
    </row>
    <row r="471" spans="1:8" ht="37.5" x14ac:dyDescent="0.3">
      <c r="A471" s="125" t="s">
        <v>120</v>
      </c>
    </row>
    <row r="472" spans="1:8" ht="15" customHeight="1" x14ac:dyDescent="0.3">
      <c r="A472" s="125"/>
    </row>
    <row r="473" spans="1:8" ht="15" customHeight="1" x14ac:dyDescent="0.25">
      <c r="A473" s="126" t="s">
        <v>207</v>
      </c>
    </row>
    <row r="474" spans="1:8" x14ac:dyDescent="0.2">
      <c r="A474" s="128" t="s">
        <v>446</v>
      </c>
      <c r="B474" s="4" t="s">
        <v>447</v>
      </c>
      <c r="C474" s="33">
        <v>614061.9</v>
      </c>
      <c r="D474" s="33">
        <v>632669.77</v>
      </c>
      <c r="E474" s="33">
        <v>790000</v>
      </c>
      <c r="F474" s="33">
        <v>790000</v>
      </c>
      <c r="G474" s="97">
        <v>790000</v>
      </c>
      <c r="H474" s="152"/>
    </row>
    <row r="475" spans="1:8" x14ac:dyDescent="0.2">
      <c r="A475" s="128" t="s">
        <v>76</v>
      </c>
      <c r="B475" s="4" t="s">
        <v>514</v>
      </c>
      <c r="C475" s="33">
        <v>100000</v>
      </c>
      <c r="D475" s="33">
        <v>0</v>
      </c>
      <c r="E475" s="33">
        <v>0</v>
      </c>
      <c r="F475" s="33">
        <v>0</v>
      </c>
      <c r="G475" s="97">
        <v>0</v>
      </c>
      <c r="H475" s="23">
        <v>0</v>
      </c>
    </row>
    <row r="476" spans="1:8" ht="15.75" x14ac:dyDescent="0.25">
      <c r="A476" s="83" t="s">
        <v>215</v>
      </c>
      <c r="B476" s="4"/>
      <c r="C476" s="40">
        <f>SUM(C474,C475)</f>
        <v>714061.9</v>
      </c>
      <c r="D476" s="40">
        <f>SUM(D474,D475)</f>
        <v>632669.77</v>
      </c>
      <c r="E476" s="40">
        <f>SUM(E474)</f>
        <v>790000</v>
      </c>
      <c r="F476" s="40">
        <f t="shared" ref="F476:H476" si="68">SUM(F474)</f>
        <v>790000</v>
      </c>
      <c r="G476" s="57">
        <f t="shared" si="68"/>
        <v>790000</v>
      </c>
      <c r="H476" s="57">
        <f t="shared" si="68"/>
        <v>0</v>
      </c>
    </row>
    <row r="477" spans="1:8" x14ac:dyDescent="0.2">
      <c r="A477" s="128"/>
      <c r="B477" s="4"/>
      <c r="C477" s="33"/>
      <c r="D477" s="33"/>
      <c r="E477" s="33"/>
      <c r="F477" s="33"/>
      <c r="G477" s="33"/>
    </row>
    <row r="478" spans="1:8" ht="15.75" x14ac:dyDescent="0.25">
      <c r="A478" s="83" t="s">
        <v>216</v>
      </c>
      <c r="B478" s="4"/>
      <c r="C478" s="33"/>
      <c r="D478" s="33"/>
      <c r="E478" s="33"/>
      <c r="F478" s="33"/>
      <c r="G478" s="33"/>
    </row>
    <row r="479" spans="1:8" x14ac:dyDescent="0.2">
      <c r="A479" s="128" t="s">
        <v>217</v>
      </c>
      <c r="B479" s="4" t="s">
        <v>218</v>
      </c>
      <c r="C479" s="33">
        <v>28744</v>
      </c>
      <c r="D479" s="33">
        <v>28744</v>
      </c>
      <c r="E479" s="33">
        <v>28500</v>
      </c>
      <c r="F479" s="33">
        <v>28500</v>
      </c>
      <c r="G479" s="97">
        <v>25650</v>
      </c>
      <c r="H479" s="59">
        <v>28500</v>
      </c>
    </row>
    <row r="480" spans="1:8" ht="31.5" x14ac:dyDescent="0.25">
      <c r="A480" s="126" t="s">
        <v>219</v>
      </c>
      <c r="B480" s="4"/>
      <c r="C480" s="40">
        <f t="shared" ref="C480:H480" si="69">SUM(C479)</f>
        <v>28744</v>
      </c>
      <c r="D480" s="40">
        <f t="shared" si="69"/>
        <v>28744</v>
      </c>
      <c r="E480" s="40">
        <f>SUM(E479)</f>
        <v>28500</v>
      </c>
      <c r="F480" s="40">
        <f t="shared" si="69"/>
        <v>28500</v>
      </c>
      <c r="G480" s="40">
        <f t="shared" si="69"/>
        <v>25650</v>
      </c>
      <c r="H480" s="108">
        <f t="shared" si="69"/>
        <v>28500</v>
      </c>
    </row>
    <row r="481" spans="1:8" x14ac:dyDescent="0.2">
      <c r="A481" s="128"/>
      <c r="B481" s="4"/>
      <c r="C481" s="33"/>
      <c r="D481" s="33"/>
      <c r="E481" s="33"/>
      <c r="F481" s="33"/>
      <c r="G481" s="33"/>
    </row>
    <row r="482" spans="1:8" ht="15.75" x14ac:dyDescent="0.25">
      <c r="A482" s="83" t="s">
        <v>208</v>
      </c>
      <c r="B482" s="4"/>
      <c r="C482" s="33"/>
      <c r="D482" s="33"/>
      <c r="E482" s="33"/>
      <c r="F482" s="33"/>
      <c r="G482" s="33"/>
    </row>
    <row r="483" spans="1:8" x14ac:dyDescent="0.2">
      <c r="A483" s="128" t="s">
        <v>81</v>
      </c>
      <c r="B483" s="4" t="s">
        <v>121</v>
      </c>
      <c r="C483" s="33">
        <v>1150.9100000000001</v>
      </c>
      <c r="D483" s="33">
        <v>505.64</v>
      </c>
      <c r="E483" s="33">
        <v>600</v>
      </c>
      <c r="F483" s="33">
        <v>600</v>
      </c>
      <c r="G483" s="64">
        <v>467.65</v>
      </c>
      <c r="H483" s="59">
        <v>600</v>
      </c>
    </row>
    <row r="484" spans="1:8" ht="15.75" x14ac:dyDescent="0.25">
      <c r="A484" s="83" t="s">
        <v>185</v>
      </c>
      <c r="B484" s="4"/>
      <c r="C484" s="40">
        <f t="shared" ref="C484:H484" si="70">SUM(C483)</f>
        <v>1150.9100000000001</v>
      </c>
      <c r="D484" s="40">
        <f t="shared" si="70"/>
        <v>505.64</v>
      </c>
      <c r="E484" s="40">
        <f>SUM(E483)</f>
        <v>600</v>
      </c>
      <c r="F484" s="40">
        <f t="shared" si="70"/>
        <v>600</v>
      </c>
      <c r="G484" s="40">
        <f t="shared" si="70"/>
        <v>467.65</v>
      </c>
      <c r="H484" s="108">
        <f t="shared" si="70"/>
        <v>600</v>
      </c>
    </row>
    <row r="485" spans="1:8" ht="15.75" x14ac:dyDescent="0.25">
      <c r="A485" s="83"/>
      <c r="B485" s="4"/>
      <c r="C485" s="40"/>
      <c r="D485" s="40"/>
      <c r="E485" s="40"/>
      <c r="F485" s="40"/>
      <c r="G485" s="40"/>
    </row>
    <row r="486" spans="1:8" ht="31.5" x14ac:dyDescent="0.25">
      <c r="A486" s="126" t="s">
        <v>220</v>
      </c>
      <c r="B486" s="3"/>
      <c r="C486" s="40"/>
      <c r="D486" s="40"/>
      <c r="E486" s="40"/>
      <c r="F486" s="40"/>
      <c r="G486" s="40"/>
    </row>
    <row r="487" spans="1:8" x14ac:dyDescent="0.2">
      <c r="A487" s="127" t="s">
        <v>92</v>
      </c>
      <c r="B487" s="3" t="s">
        <v>465</v>
      </c>
      <c r="C487" s="33">
        <v>0</v>
      </c>
      <c r="D487" s="33">
        <v>0</v>
      </c>
      <c r="E487" s="33">
        <v>0</v>
      </c>
      <c r="F487" s="33">
        <v>0</v>
      </c>
      <c r="G487" s="33">
        <v>0</v>
      </c>
      <c r="H487" s="23">
        <v>0</v>
      </c>
    </row>
    <row r="488" spans="1:8" x14ac:dyDescent="0.2">
      <c r="A488" s="128" t="s">
        <v>122</v>
      </c>
      <c r="B488" s="4" t="s">
        <v>123</v>
      </c>
      <c r="C488" s="33">
        <v>793.6</v>
      </c>
      <c r="D488" s="33">
        <v>229.6</v>
      </c>
      <c r="E488" s="33">
        <v>0</v>
      </c>
      <c r="F488" s="33">
        <v>0</v>
      </c>
      <c r="G488" s="33">
        <v>0</v>
      </c>
      <c r="H488" s="23">
        <v>0</v>
      </c>
    </row>
    <row r="489" spans="1:8" x14ac:dyDescent="0.2">
      <c r="A489" s="128" t="s">
        <v>124</v>
      </c>
      <c r="B489" s="4" t="s">
        <v>125</v>
      </c>
      <c r="C489" s="33">
        <v>0</v>
      </c>
      <c r="D489" s="33">
        <v>0</v>
      </c>
      <c r="E489" s="33">
        <v>5000</v>
      </c>
      <c r="F489" s="33">
        <v>5000</v>
      </c>
      <c r="G489" s="33">
        <v>0</v>
      </c>
      <c r="H489" s="59">
        <v>0</v>
      </c>
    </row>
    <row r="490" spans="1:8" x14ac:dyDescent="0.2">
      <c r="A490" s="128" t="s">
        <v>226</v>
      </c>
      <c r="B490" s="4" t="s">
        <v>126</v>
      </c>
      <c r="C490" s="33">
        <v>0</v>
      </c>
      <c r="D490" s="33">
        <v>194.4</v>
      </c>
      <c r="E490" s="33">
        <v>0</v>
      </c>
      <c r="F490" s="33">
        <v>0</v>
      </c>
      <c r="G490" s="33">
        <v>0</v>
      </c>
      <c r="H490" s="23">
        <v>0</v>
      </c>
    </row>
    <row r="491" spans="1:8" ht="31.5" x14ac:dyDescent="0.25">
      <c r="A491" s="126" t="s">
        <v>221</v>
      </c>
      <c r="B491" s="4"/>
      <c r="C491" s="40">
        <f t="shared" ref="C491:H491" si="71">SUM(C487:C490)</f>
        <v>793.6</v>
      </c>
      <c r="D491" s="40">
        <f t="shared" si="71"/>
        <v>424</v>
      </c>
      <c r="E491" s="40">
        <f t="shared" si="71"/>
        <v>5000</v>
      </c>
      <c r="F491" s="40">
        <f t="shared" si="71"/>
        <v>5000</v>
      </c>
      <c r="G491" s="40">
        <f t="shared" si="71"/>
        <v>0</v>
      </c>
      <c r="H491" s="108">
        <f t="shared" si="71"/>
        <v>0</v>
      </c>
    </row>
    <row r="492" spans="1:8" ht="15.75" x14ac:dyDescent="0.25">
      <c r="A492" s="126"/>
      <c r="B492" s="4"/>
      <c r="C492" s="40"/>
      <c r="D492" s="40"/>
      <c r="E492" s="40"/>
      <c r="F492" s="40"/>
      <c r="G492" s="40"/>
    </row>
    <row r="493" spans="1:8" ht="31.5" x14ac:dyDescent="0.25">
      <c r="A493" s="126" t="s">
        <v>222</v>
      </c>
      <c r="B493" s="4"/>
      <c r="C493" s="40"/>
      <c r="D493" s="40"/>
      <c r="E493" s="40"/>
      <c r="F493" s="40"/>
      <c r="G493" s="40"/>
    </row>
    <row r="494" spans="1:8" x14ac:dyDescent="0.2">
      <c r="A494" s="61" t="s">
        <v>453</v>
      </c>
      <c r="B494" s="1" t="s">
        <v>127</v>
      </c>
      <c r="C494" s="92">
        <v>2737.61</v>
      </c>
      <c r="D494" s="92">
        <v>4925</v>
      </c>
      <c r="E494" s="103">
        <v>0</v>
      </c>
      <c r="F494" s="103">
        <v>0</v>
      </c>
      <c r="G494" s="103">
        <v>2552</v>
      </c>
      <c r="H494" s="142">
        <v>2000</v>
      </c>
    </row>
    <row r="495" spans="1:8" ht="15.75" x14ac:dyDescent="0.25">
      <c r="A495" s="83" t="s">
        <v>223</v>
      </c>
      <c r="B495" s="4"/>
      <c r="C495" s="40">
        <f>SUM(C494)</f>
        <v>2737.61</v>
      </c>
      <c r="D495" s="40">
        <f>SUM(D494)</f>
        <v>4925</v>
      </c>
      <c r="E495" s="40">
        <f t="shared" ref="E495:H495" si="72">SUM(E494)</f>
        <v>0</v>
      </c>
      <c r="F495" s="40">
        <f t="shared" si="72"/>
        <v>0</v>
      </c>
      <c r="G495" s="40">
        <f t="shared" si="72"/>
        <v>2552</v>
      </c>
      <c r="H495" s="108">
        <f t="shared" si="72"/>
        <v>2000</v>
      </c>
    </row>
    <row r="496" spans="1:8" x14ac:dyDescent="0.2">
      <c r="A496" s="128"/>
      <c r="B496" s="4"/>
      <c r="C496" s="33"/>
      <c r="D496" s="33"/>
      <c r="E496" s="33"/>
      <c r="F496" s="33"/>
      <c r="G496" s="33"/>
    </row>
    <row r="497" spans="1:8" ht="15.75" x14ac:dyDescent="0.25">
      <c r="A497" s="83" t="s">
        <v>448</v>
      </c>
      <c r="B497" s="4"/>
      <c r="C497" s="33"/>
      <c r="D497" s="33"/>
      <c r="E497" s="33"/>
      <c r="F497" s="33"/>
      <c r="G497" s="33"/>
    </row>
    <row r="498" spans="1:8" x14ac:dyDescent="0.2">
      <c r="A498" s="128" t="s">
        <v>526</v>
      </c>
      <c r="B498" s="4" t="s">
        <v>449</v>
      </c>
      <c r="C498" s="33">
        <v>217109</v>
      </c>
      <c r="D498" s="33">
        <v>130185.06</v>
      </c>
      <c r="E498" s="102">
        <v>61600</v>
      </c>
      <c r="F498" s="33">
        <v>143350</v>
      </c>
      <c r="G498" s="64">
        <v>0</v>
      </c>
      <c r="H498" s="142">
        <v>200000</v>
      </c>
    </row>
    <row r="499" spans="1:8" x14ac:dyDescent="0.2">
      <c r="A499" s="128" t="s">
        <v>527</v>
      </c>
      <c r="B499" s="4" t="s">
        <v>450</v>
      </c>
      <c r="C499" s="33">
        <v>0</v>
      </c>
      <c r="D499" s="33">
        <v>26284.3</v>
      </c>
      <c r="E499" s="33">
        <v>0</v>
      </c>
      <c r="F499" s="33">
        <v>0</v>
      </c>
      <c r="G499" s="33">
        <v>2317.7800000000002</v>
      </c>
      <c r="H499" s="23">
        <v>0</v>
      </c>
    </row>
    <row r="500" spans="1:8" x14ac:dyDescent="0.2">
      <c r="A500" s="128" t="s">
        <v>451</v>
      </c>
      <c r="B500" s="4" t="s">
        <v>452</v>
      </c>
      <c r="C500" s="33">
        <v>0</v>
      </c>
      <c r="D500" s="33">
        <v>0</v>
      </c>
      <c r="E500" s="33">
        <v>0</v>
      </c>
      <c r="F500" s="33">
        <v>0</v>
      </c>
      <c r="G500" s="33">
        <v>13906.68</v>
      </c>
      <c r="H500" s="23">
        <v>0</v>
      </c>
    </row>
    <row r="501" spans="1:8" ht="15.75" x14ac:dyDescent="0.25">
      <c r="A501" s="83" t="s">
        <v>454</v>
      </c>
      <c r="B501" s="4"/>
      <c r="C501" s="40">
        <f t="shared" ref="C501:H501" si="73">SUM(C498:C500)</f>
        <v>217109</v>
      </c>
      <c r="D501" s="40">
        <f t="shared" si="73"/>
        <v>156469.35999999999</v>
      </c>
      <c r="E501" s="40">
        <f t="shared" si="73"/>
        <v>61600</v>
      </c>
      <c r="F501" s="40">
        <f t="shared" si="73"/>
        <v>143350</v>
      </c>
      <c r="G501" s="40">
        <f t="shared" si="73"/>
        <v>16224.460000000001</v>
      </c>
      <c r="H501" s="108">
        <f t="shared" si="73"/>
        <v>200000</v>
      </c>
    </row>
    <row r="502" spans="1:8" x14ac:dyDescent="0.2">
      <c r="A502" s="128"/>
      <c r="B502" s="4"/>
      <c r="C502" s="33"/>
      <c r="D502" s="33"/>
      <c r="E502" s="33"/>
      <c r="F502" s="33"/>
      <c r="G502" s="33"/>
    </row>
    <row r="503" spans="1:8" ht="15.75" x14ac:dyDescent="0.25">
      <c r="A503" s="83" t="s">
        <v>224</v>
      </c>
      <c r="B503" s="4"/>
      <c r="C503" s="33"/>
      <c r="D503" s="33"/>
      <c r="E503" s="33"/>
      <c r="F503" s="33"/>
      <c r="G503" s="33"/>
    </row>
    <row r="504" spans="1:8" x14ac:dyDescent="0.2">
      <c r="A504" s="128" t="s">
        <v>128</v>
      </c>
      <c r="B504" s="4" t="s">
        <v>129</v>
      </c>
      <c r="C504" s="33">
        <v>0</v>
      </c>
      <c r="D504" s="33">
        <v>0</v>
      </c>
      <c r="E504" s="33">
        <v>0</v>
      </c>
      <c r="F504" s="33">
        <v>0</v>
      </c>
      <c r="G504" s="33">
        <v>0</v>
      </c>
      <c r="H504" s="23">
        <v>0</v>
      </c>
    </row>
    <row r="505" spans="1:8" x14ac:dyDescent="0.2">
      <c r="A505" s="128" t="s">
        <v>130</v>
      </c>
      <c r="B505" s="4" t="s">
        <v>131</v>
      </c>
      <c r="C505" s="33">
        <v>0</v>
      </c>
      <c r="D505" s="33">
        <v>0</v>
      </c>
      <c r="E505" s="33">
        <v>0</v>
      </c>
      <c r="F505" s="33">
        <v>0</v>
      </c>
      <c r="G505" s="33">
        <v>0</v>
      </c>
      <c r="H505" s="23">
        <v>0</v>
      </c>
    </row>
    <row r="506" spans="1:8" ht="15.75" x14ac:dyDescent="0.25">
      <c r="A506" s="83" t="s">
        <v>225</v>
      </c>
      <c r="B506" s="4"/>
      <c r="C506" s="40">
        <f>SUM(C504:C505)</f>
        <v>0</v>
      </c>
      <c r="D506" s="40">
        <f>SUM(D504:D505)</f>
        <v>0</v>
      </c>
      <c r="E506" s="40">
        <v>0</v>
      </c>
      <c r="F506" s="40">
        <f t="shared" ref="F506:H506" si="74">SUM(F504:F505)</f>
        <v>0</v>
      </c>
      <c r="G506" s="40">
        <f t="shared" si="74"/>
        <v>0</v>
      </c>
      <c r="H506" s="108">
        <f t="shared" si="74"/>
        <v>0</v>
      </c>
    </row>
    <row r="507" spans="1:8" customFormat="1" ht="15" x14ac:dyDescent="0.25">
      <c r="A507" s="131"/>
      <c r="B507" s="7"/>
      <c r="C507" s="38"/>
      <c r="D507" s="38"/>
      <c r="E507" s="38"/>
      <c r="F507" s="38"/>
      <c r="G507" s="38"/>
      <c r="H507" s="121"/>
    </row>
    <row r="508" spans="1:8" ht="18.75" x14ac:dyDescent="0.3">
      <c r="A508" s="130" t="s">
        <v>205</v>
      </c>
      <c r="B508" s="4" t="s">
        <v>74</v>
      </c>
      <c r="C508" s="52">
        <f>SUM(C506,C495,C491,C484,C480,C476,C501)</f>
        <v>964597.02</v>
      </c>
      <c r="D508" s="52">
        <f>SUM(D506,D495,D491,D484,D480,D476,D501)</f>
        <v>823737.77</v>
      </c>
      <c r="E508" s="52">
        <f t="shared" ref="E508:G508" si="75">SUM(E506,E495,E491,E484,E480,E476,E501)</f>
        <v>885700</v>
      </c>
      <c r="F508" s="52">
        <f t="shared" si="75"/>
        <v>967450</v>
      </c>
      <c r="G508" s="52">
        <f t="shared" si="75"/>
        <v>834894.11</v>
      </c>
      <c r="H508" s="122">
        <f>SUM(H506,H495,H491,H484,H480,H476,H501)</f>
        <v>231100</v>
      </c>
    </row>
    <row r="509" spans="1:8" customFormat="1" ht="15" x14ac:dyDescent="0.25">
      <c r="A509" s="7"/>
      <c r="B509" s="7"/>
      <c r="C509" s="8"/>
      <c r="D509" s="8"/>
      <c r="E509" s="8"/>
      <c r="F509" s="8"/>
      <c r="G509" s="8"/>
      <c r="H509" s="121"/>
    </row>
    <row r="510" spans="1:8" ht="37.5" x14ac:dyDescent="0.3">
      <c r="A510" s="37" t="s">
        <v>132</v>
      </c>
    </row>
    <row r="511" spans="1:8" ht="15.75" x14ac:dyDescent="0.25">
      <c r="A511" s="11" t="s">
        <v>442</v>
      </c>
      <c r="B511" s="4"/>
      <c r="C511" s="6"/>
      <c r="D511" s="6"/>
      <c r="E511" s="6"/>
      <c r="F511" s="6"/>
      <c r="G511" s="58"/>
    </row>
    <row r="512" spans="1:8" customFormat="1" ht="17.25" customHeight="1" x14ac:dyDescent="0.25">
      <c r="A512" s="76" t="s">
        <v>444</v>
      </c>
      <c r="B512" s="76" t="s">
        <v>443</v>
      </c>
      <c r="C512" s="8">
        <v>136766</v>
      </c>
      <c r="D512" s="137">
        <v>139502</v>
      </c>
      <c r="E512" s="105">
        <v>142292</v>
      </c>
      <c r="F512" s="8">
        <v>142292</v>
      </c>
      <c r="G512" s="123">
        <v>142292</v>
      </c>
      <c r="H512" s="153">
        <v>145138</v>
      </c>
    </row>
    <row r="513" spans="1:8" ht="15.75" x14ac:dyDescent="0.25">
      <c r="A513" s="11" t="s">
        <v>133</v>
      </c>
      <c r="B513" s="4" t="s">
        <v>74</v>
      </c>
      <c r="C513" s="12">
        <f t="shared" ref="C513:H513" si="76">SUM(C511:C512)</f>
        <v>136766</v>
      </c>
      <c r="D513" s="12">
        <f t="shared" si="76"/>
        <v>139502</v>
      </c>
      <c r="E513" s="12">
        <f t="shared" si="76"/>
        <v>142292</v>
      </c>
      <c r="F513" s="12">
        <f t="shared" si="76"/>
        <v>142292</v>
      </c>
      <c r="G513" s="12">
        <f t="shared" si="76"/>
        <v>142292</v>
      </c>
      <c r="H513" s="120">
        <f t="shared" si="76"/>
        <v>145138</v>
      </c>
    </row>
    <row r="514" spans="1:8" customFormat="1" ht="15" x14ac:dyDescent="0.25">
      <c r="A514" s="7"/>
      <c r="B514" s="7"/>
      <c r="C514" s="8"/>
      <c r="D514" s="8"/>
      <c r="E514" s="8"/>
      <c r="F514" s="8"/>
      <c r="G514" s="8"/>
      <c r="H514" s="121"/>
    </row>
    <row r="515" spans="1:8" ht="16.5" customHeight="1" x14ac:dyDescent="0.3">
      <c r="A515" s="14" t="s">
        <v>228</v>
      </c>
    </row>
    <row r="516" spans="1:8" x14ac:dyDescent="0.2">
      <c r="A516" s="4"/>
      <c r="B516" s="4"/>
      <c r="C516" s="6"/>
      <c r="D516" s="6"/>
      <c r="E516" s="6"/>
      <c r="F516" s="6"/>
      <c r="G516" s="6"/>
    </row>
    <row r="517" spans="1:8" x14ac:dyDescent="0.2">
      <c r="A517" s="4" t="s">
        <v>134</v>
      </c>
      <c r="B517" s="4" t="s">
        <v>445</v>
      </c>
      <c r="C517" s="6">
        <v>135916</v>
      </c>
      <c r="D517" s="6">
        <v>140158.32</v>
      </c>
      <c r="E517" s="106">
        <v>142292</v>
      </c>
      <c r="F517" s="6">
        <v>142292</v>
      </c>
      <c r="G517" s="124">
        <v>142292</v>
      </c>
      <c r="H517" s="152">
        <v>145138</v>
      </c>
    </row>
    <row r="518" spans="1:8" x14ac:dyDescent="0.2">
      <c r="A518" s="4"/>
      <c r="B518" s="4"/>
      <c r="C518" s="6"/>
      <c r="D518" s="6"/>
      <c r="E518" s="6"/>
      <c r="F518" s="6"/>
      <c r="G518" s="6"/>
    </row>
    <row r="519" spans="1:8" ht="15.75" x14ac:dyDescent="0.25">
      <c r="A519" s="13" t="s">
        <v>229</v>
      </c>
      <c r="C519" s="21">
        <f t="shared" ref="C519:H519" si="77">SUM(C517:C517)</f>
        <v>135916</v>
      </c>
      <c r="D519" s="21">
        <f t="shared" si="77"/>
        <v>140158.32</v>
      </c>
      <c r="E519" s="21">
        <f t="shared" si="77"/>
        <v>142292</v>
      </c>
      <c r="F519" s="21">
        <f t="shared" si="77"/>
        <v>142292</v>
      </c>
      <c r="G519" s="21">
        <f t="shared" si="77"/>
        <v>142292</v>
      </c>
      <c r="H519" s="24">
        <f t="shared" si="77"/>
        <v>145138</v>
      </c>
    </row>
    <row r="521" spans="1:8" ht="15.75" x14ac:dyDescent="0.25">
      <c r="A521" s="11"/>
      <c r="B521" s="4"/>
      <c r="C521" s="33"/>
      <c r="D521" s="33"/>
      <c r="E521" s="33"/>
      <c r="F521" s="33"/>
      <c r="G521" s="64"/>
    </row>
    <row r="522" spans="1:8" x14ac:dyDescent="0.2">
      <c r="A522" s="4"/>
      <c r="B522" s="4"/>
      <c r="C522" s="33"/>
      <c r="D522" s="33"/>
      <c r="E522" s="33"/>
      <c r="F522" s="33"/>
      <c r="G522" s="33"/>
    </row>
    <row r="523" spans="1:8" ht="18.75" x14ac:dyDescent="0.3">
      <c r="A523" s="14"/>
      <c r="B523" s="4"/>
      <c r="C523" s="39"/>
      <c r="D523" s="39"/>
      <c r="E523" s="39"/>
      <c r="F523" s="39"/>
      <c r="G523" s="39"/>
    </row>
    <row r="524" spans="1:8" ht="15" x14ac:dyDescent="0.25">
      <c r="A524" s="7"/>
      <c r="B524" s="7"/>
      <c r="C524" s="8"/>
      <c r="D524" s="8"/>
      <c r="E524" s="8"/>
      <c r="F524" s="8"/>
      <c r="G524" s="8"/>
      <c r="H524" s="121"/>
    </row>
  </sheetData>
  <mergeCells count="1">
    <mergeCell ref="A2:B2"/>
  </mergeCells>
  <pageMargins left="0.7" right="0.7" top="1.3611111111111101" bottom="0.65277777777777801" header="0.3" footer="0.3"/>
  <pageSetup orientation="landscape" r:id="rId1"/>
  <headerFooter>
    <oddHeader>&amp;L
&amp;CTOWN OF CAROGA
Tentantive 
Budget 2022</oddHeader>
    <oddFooter>&amp;LTentative  9/29/2021&amp;CPage &amp;P&amp;R2022 Budget</oddFooter>
  </headerFooter>
  <ignoredErrors>
    <ignoredError sqref="G27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5"/>
  <sheetViews>
    <sheetView view="pageLayout" topLeftCell="A4" zoomScaleNormal="100" workbookViewId="0">
      <selection activeCell="H8" sqref="H8"/>
    </sheetView>
  </sheetViews>
  <sheetFormatPr defaultRowHeight="15" x14ac:dyDescent="0.25"/>
  <cols>
    <col min="1" max="1" width="24.140625" customWidth="1"/>
    <col min="2" max="2" width="14" customWidth="1"/>
    <col min="3" max="3" width="14.42578125" customWidth="1"/>
    <col min="4" max="4" width="18.85546875" customWidth="1"/>
    <col min="5" max="5" width="14.5703125" customWidth="1"/>
    <col min="6" max="6" width="14.85546875" customWidth="1"/>
    <col min="7" max="7" width="9.85546875" customWidth="1"/>
    <col min="8" max="8" width="9.7109375" customWidth="1"/>
  </cols>
  <sheetData>
    <row r="2" spans="1:12" ht="138.75" customHeight="1" x14ac:dyDescent="0.25">
      <c r="D2" s="47" t="s">
        <v>547</v>
      </c>
      <c r="I2" s="42"/>
      <c r="J2" s="42"/>
      <c r="K2" s="42"/>
      <c r="L2" s="42"/>
    </row>
    <row r="3" spans="1:12" ht="26.25" x14ac:dyDescent="0.4">
      <c r="D3" s="48" t="s">
        <v>238</v>
      </c>
    </row>
    <row r="4" spans="1:12" ht="30.75" customHeight="1" x14ac:dyDescent="0.25"/>
    <row r="5" spans="1:12" ht="30.75" customHeight="1" x14ac:dyDescent="0.25"/>
    <row r="6" spans="1:12" ht="64.5" customHeight="1" x14ac:dyDescent="0.25">
      <c r="A6" s="43" t="s">
        <v>230</v>
      </c>
      <c r="B6" s="44" t="s">
        <v>520</v>
      </c>
      <c r="C6" s="44" t="s">
        <v>233</v>
      </c>
      <c r="D6" s="44" t="s">
        <v>234</v>
      </c>
      <c r="E6" s="44" t="s">
        <v>237</v>
      </c>
      <c r="F6" s="44" t="s">
        <v>235</v>
      </c>
      <c r="G6" s="44" t="s">
        <v>517</v>
      </c>
      <c r="H6" s="44" t="s">
        <v>548</v>
      </c>
    </row>
    <row r="8" spans="1:12" x14ac:dyDescent="0.25">
      <c r="A8" t="s">
        <v>231</v>
      </c>
      <c r="B8" s="148">
        <v>1987427</v>
      </c>
      <c r="C8" s="149">
        <v>1454900</v>
      </c>
      <c r="D8" s="65">
        <f>B8-E8-C8</f>
        <v>369843</v>
      </c>
      <c r="E8" s="49">
        <v>162684</v>
      </c>
      <c r="F8" s="65">
        <v>156427597</v>
      </c>
      <c r="G8" s="65">
        <v>1.04</v>
      </c>
      <c r="H8" s="151">
        <f>E8/F8*1000</f>
        <v>1.0399955194606743</v>
      </c>
    </row>
    <row r="9" spans="1:12" x14ac:dyDescent="0.25">
      <c r="A9" t="s">
        <v>232</v>
      </c>
      <c r="B9" s="147">
        <v>1068150</v>
      </c>
      <c r="C9" s="154">
        <v>231100</v>
      </c>
      <c r="D9" s="65">
        <f>B9-E9-C9</f>
        <v>42398</v>
      </c>
      <c r="E9" s="135">
        <v>794652</v>
      </c>
      <c r="F9" s="65">
        <v>156427597</v>
      </c>
      <c r="G9" s="65">
        <v>5.08</v>
      </c>
      <c r="H9" s="151">
        <f>E9/F9*1000</f>
        <v>5.0799987677366163</v>
      </c>
    </row>
    <row r="10" spans="1:12" x14ac:dyDescent="0.25">
      <c r="A10" t="s">
        <v>464</v>
      </c>
      <c r="B10" s="151">
        <v>145138</v>
      </c>
      <c r="C10" s="49">
        <v>0</v>
      </c>
      <c r="D10" s="49">
        <v>0</v>
      </c>
      <c r="E10" s="151">
        <v>145138</v>
      </c>
      <c r="F10" s="65">
        <v>158729394</v>
      </c>
      <c r="G10" s="136">
        <v>0.9</v>
      </c>
      <c r="H10" s="151">
        <f>E10/F10*1000</f>
        <v>0.91437380527011902</v>
      </c>
    </row>
    <row r="11" spans="1:12" x14ac:dyDescent="0.25">
      <c r="B11" s="51"/>
      <c r="C11" s="51"/>
      <c r="D11" s="51"/>
      <c r="E11" s="51"/>
      <c r="F11" s="51"/>
      <c r="G11" s="91"/>
    </row>
    <row r="12" spans="1:12" ht="18.75" x14ac:dyDescent="0.3">
      <c r="A12" s="46" t="s">
        <v>236</v>
      </c>
      <c r="B12" s="50">
        <f>SUM(B8:B10)</f>
        <v>3200715</v>
      </c>
      <c r="C12" s="49">
        <f>SUM(C8:C10)</f>
        <v>1686000</v>
      </c>
      <c r="D12" s="50">
        <f>SUM(D8:D10)</f>
        <v>412241</v>
      </c>
      <c r="E12" s="49">
        <f>SUM(E8:E11)</f>
        <v>1102474</v>
      </c>
      <c r="F12" s="51"/>
      <c r="G12" s="65">
        <f>SUM(G8:G10)</f>
        <v>7.0200000000000005</v>
      </c>
      <c r="H12" s="45">
        <f>SUM(H8:H11)</f>
        <v>7.0343680924674095</v>
      </c>
    </row>
    <row r="13" spans="1:12" x14ac:dyDescent="0.25">
      <c r="G13" s="62"/>
    </row>
    <row r="15" spans="1:12" ht="66.75" customHeight="1" x14ac:dyDescent="0.25">
      <c r="D15" s="134"/>
    </row>
  </sheetData>
  <pageMargins left="0.7" right="0.7" top="0.75" bottom="0.75" header="0.3" footer="0.3"/>
  <pageSetup orientation="landscape" horizontalDpi="4294967293" r:id="rId1"/>
  <headerFooter>
    <oddFooter>&amp;CTentative Budget 9/29/2021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 Proposed Budget</vt:lpstr>
      <vt:lpstr>Summary Sheet</vt:lpstr>
      <vt:lpstr>'2022  Proposed Budget'!Print_Titles</vt:lpstr>
    </vt:vector>
  </TitlesOfParts>
  <Company>too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oppenheim</dc:creator>
  <cp:lastModifiedBy>Scott Horton</cp:lastModifiedBy>
  <cp:lastPrinted>2021-09-28T16:01:45Z</cp:lastPrinted>
  <dcterms:created xsi:type="dcterms:W3CDTF">2014-09-29T17:04:54Z</dcterms:created>
  <dcterms:modified xsi:type="dcterms:W3CDTF">2021-09-29T14:24:00Z</dcterms:modified>
</cp:coreProperties>
</file>